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002pd\00europee2024\"/>
    </mc:Choice>
  </mc:AlternateContent>
  <xr:revisionPtr revIDLastSave="0" documentId="13_ncr:1_{71C47774-4B98-4B3D-933B-D0AFDAC6C5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heet" sheetId="1" r:id="rId1"/>
    <sheet name="Controlli" sheetId="5" r:id="rId2"/>
    <sheet name="SezioniCircoli" sheetId="6" r:id="rId3"/>
  </sheets>
  <definedNames>
    <definedName name="_xlnm._FilterDatabase" localSheetId="2" hidden="1">SezioniCircoli!$A$1:$D$2602</definedName>
  </definedName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5" l="1"/>
  <c r="I2" i="5"/>
  <c r="AI141" i="1"/>
  <c r="AH141" i="1"/>
  <c r="AF141" i="1"/>
  <c r="AI159" i="1"/>
  <c r="AH159" i="1"/>
  <c r="AF159" i="1"/>
  <c r="AI138" i="1"/>
  <c r="AH138" i="1"/>
  <c r="AF138" i="1"/>
  <c r="AI158" i="1"/>
  <c r="AH158" i="1"/>
  <c r="AF158" i="1"/>
  <c r="AI139" i="1"/>
  <c r="AH139" i="1"/>
  <c r="AF139" i="1"/>
  <c r="AI140" i="1"/>
  <c r="AH140" i="1"/>
  <c r="AF140" i="1"/>
  <c r="AI157" i="1"/>
  <c r="AH157" i="1"/>
  <c r="AF157" i="1"/>
  <c r="AI145" i="1"/>
  <c r="AH145" i="1"/>
  <c r="AF145" i="1"/>
  <c r="AI144" i="1"/>
  <c r="AH144" i="1"/>
  <c r="AF144" i="1"/>
  <c r="AI142" i="1"/>
  <c r="AH142" i="1"/>
  <c r="AF142" i="1"/>
  <c r="AI143" i="1"/>
  <c r="AH143" i="1"/>
  <c r="AF143" i="1"/>
  <c r="AI43" i="1"/>
  <c r="AH43" i="1"/>
  <c r="AF43" i="1"/>
  <c r="AI45" i="1"/>
  <c r="AH45" i="1"/>
  <c r="AF45" i="1"/>
  <c r="AI47" i="1"/>
  <c r="AH47" i="1"/>
  <c r="AF47" i="1"/>
  <c r="AI46" i="1"/>
  <c r="AH46" i="1"/>
  <c r="AF46" i="1"/>
  <c r="AI41" i="1"/>
  <c r="AH41" i="1"/>
  <c r="AF41" i="1"/>
  <c r="AI56" i="1"/>
  <c r="AH56" i="1"/>
  <c r="AF56" i="1"/>
  <c r="AI55" i="1"/>
  <c r="AH55" i="1"/>
  <c r="AF55" i="1"/>
  <c r="AI54" i="1"/>
  <c r="AH54" i="1"/>
  <c r="AF54" i="1"/>
  <c r="AI53" i="1"/>
  <c r="AH53" i="1"/>
  <c r="AF53" i="1"/>
  <c r="AI52" i="1"/>
  <c r="AH52" i="1"/>
  <c r="AF52" i="1"/>
  <c r="AI70" i="1"/>
  <c r="AH70" i="1"/>
  <c r="AF70" i="1"/>
  <c r="AI126" i="1"/>
  <c r="AH126" i="1"/>
  <c r="AF126" i="1"/>
  <c r="AI125" i="1"/>
  <c r="AH125" i="1"/>
  <c r="AF125" i="1"/>
  <c r="AI69" i="1"/>
  <c r="AH69" i="1"/>
  <c r="AF69" i="1"/>
  <c r="AI107" i="1"/>
  <c r="AH107" i="1"/>
  <c r="AF107" i="1"/>
  <c r="AI104" i="1"/>
  <c r="AH104" i="1"/>
  <c r="AF104" i="1"/>
  <c r="AI68" i="1"/>
  <c r="AH68" i="1"/>
  <c r="AF68" i="1"/>
  <c r="AI124" i="1"/>
  <c r="AH124" i="1"/>
  <c r="AF124" i="1"/>
  <c r="AI67" i="1"/>
  <c r="AH67" i="1"/>
  <c r="AF67" i="1"/>
  <c r="AI103" i="1"/>
  <c r="AH103" i="1"/>
  <c r="AF103" i="1"/>
  <c r="AI123" i="1"/>
  <c r="AH123" i="1"/>
  <c r="AF123" i="1"/>
  <c r="AI97" i="1"/>
  <c r="AH97" i="1"/>
  <c r="AF97" i="1"/>
  <c r="AI122" i="1"/>
  <c r="AH122" i="1"/>
  <c r="AF122" i="1"/>
  <c r="AI66" i="1"/>
  <c r="AH66" i="1"/>
  <c r="AF66" i="1"/>
  <c r="AI147" i="1"/>
  <c r="AH147" i="1"/>
  <c r="AF147" i="1"/>
  <c r="AI24" i="1"/>
  <c r="AH24" i="1"/>
  <c r="AF24" i="1"/>
  <c r="AI110" i="1"/>
  <c r="AH110" i="1"/>
  <c r="AF110" i="1"/>
  <c r="AI106" i="1"/>
  <c r="AH106" i="1"/>
  <c r="AF106" i="1"/>
  <c r="AI61" i="1"/>
  <c r="AH61" i="1"/>
  <c r="AF61" i="1"/>
  <c r="AI151" i="1"/>
  <c r="AH151" i="1"/>
  <c r="AF151" i="1"/>
  <c r="AI87" i="1"/>
  <c r="AH87" i="1"/>
  <c r="AF87" i="1"/>
  <c r="AI65" i="1"/>
  <c r="AH65" i="1"/>
  <c r="AF65" i="1"/>
  <c r="AI137" i="1"/>
  <c r="AH137" i="1"/>
  <c r="AF137" i="1"/>
  <c r="AI152" i="1"/>
  <c r="AH152" i="1"/>
  <c r="AF152" i="1"/>
  <c r="AI111" i="1"/>
  <c r="AH111" i="1"/>
  <c r="AF111" i="1"/>
  <c r="AI105" i="1"/>
  <c r="AH105" i="1"/>
  <c r="AF105" i="1"/>
  <c r="AI154" i="1"/>
  <c r="AH154" i="1"/>
  <c r="AF154" i="1"/>
  <c r="AI60" i="1"/>
  <c r="AH60" i="1"/>
  <c r="AF60" i="1"/>
  <c r="AI76" i="1"/>
  <c r="AH76" i="1"/>
  <c r="AF76" i="1"/>
  <c r="AI121" i="1"/>
  <c r="AH121" i="1"/>
  <c r="AF121" i="1"/>
  <c r="AI84" i="1"/>
  <c r="AH84" i="1"/>
  <c r="AF84" i="1"/>
  <c r="AI153" i="1"/>
  <c r="AH153" i="1"/>
  <c r="AF153" i="1"/>
  <c r="AI59" i="1"/>
  <c r="AH59" i="1"/>
  <c r="AF59" i="1"/>
  <c r="AI120" i="1"/>
  <c r="AH120" i="1"/>
  <c r="AF120" i="1"/>
  <c r="AI83" i="1"/>
  <c r="AH83" i="1"/>
  <c r="AF83" i="1"/>
  <c r="AI57" i="1"/>
  <c r="AH57" i="1"/>
  <c r="AF57" i="1"/>
  <c r="AI101" i="1"/>
  <c r="AH101" i="1"/>
  <c r="AF101" i="1"/>
  <c r="AI150" i="1"/>
  <c r="AH150" i="1"/>
  <c r="AF150" i="1"/>
  <c r="AI79" i="1"/>
  <c r="AH79" i="1"/>
  <c r="AF79" i="1"/>
  <c r="AI58" i="1"/>
  <c r="AH58" i="1"/>
  <c r="AF58" i="1"/>
  <c r="AI78" i="1"/>
  <c r="AH78" i="1"/>
  <c r="AF78" i="1"/>
  <c r="AI155" i="1"/>
  <c r="AH155" i="1"/>
  <c r="AF155" i="1"/>
  <c r="AI77" i="1"/>
  <c r="AH77" i="1"/>
  <c r="AF77" i="1"/>
  <c r="AI134" i="1"/>
  <c r="AH134" i="1"/>
  <c r="AF134" i="1"/>
  <c r="AI30" i="1"/>
  <c r="AH30" i="1"/>
  <c r="AF30" i="1"/>
  <c r="AI75" i="1"/>
  <c r="AH75" i="1"/>
  <c r="AF75" i="1"/>
  <c r="AI40" i="1"/>
  <c r="AH40" i="1"/>
  <c r="AF40" i="1"/>
  <c r="AI23" i="1"/>
  <c r="AH23" i="1"/>
  <c r="AF23" i="1"/>
  <c r="AI39" i="1"/>
  <c r="AH39" i="1"/>
  <c r="AF39" i="1"/>
  <c r="AI29" i="1"/>
  <c r="AH29" i="1"/>
  <c r="AF29" i="1"/>
  <c r="AI22" i="1"/>
  <c r="AH22" i="1"/>
  <c r="AF22" i="1"/>
  <c r="AI32" i="1"/>
  <c r="AH32" i="1"/>
  <c r="AF32" i="1"/>
  <c r="AI33" i="1"/>
  <c r="AH33" i="1"/>
  <c r="AF33" i="1"/>
  <c r="AI38" i="1"/>
  <c r="AH38" i="1"/>
  <c r="AF38" i="1"/>
  <c r="AI156" i="1"/>
  <c r="AH156" i="1"/>
  <c r="AF156" i="1"/>
  <c r="AI5" i="1"/>
  <c r="AH5" i="1"/>
  <c r="AF5" i="1"/>
  <c r="AI74" i="1"/>
  <c r="AH74" i="1"/>
  <c r="AF74" i="1"/>
  <c r="AI18" i="1"/>
  <c r="AH18" i="1"/>
  <c r="AF18" i="1"/>
  <c r="AI116" i="1"/>
  <c r="AH116" i="1"/>
  <c r="AF116" i="1"/>
  <c r="AI73" i="1"/>
  <c r="AH73" i="1"/>
  <c r="AF73" i="1"/>
  <c r="AI26" i="1"/>
  <c r="AH26" i="1"/>
  <c r="AF26" i="1"/>
  <c r="AI115" i="1"/>
  <c r="AH115" i="1"/>
  <c r="AF115" i="1"/>
  <c r="AI109" i="1"/>
  <c r="AH109" i="1"/>
  <c r="AF109" i="1"/>
  <c r="AI128" i="1"/>
  <c r="AH128" i="1"/>
  <c r="AF128" i="1"/>
  <c r="AI72" i="1"/>
  <c r="AH72" i="1"/>
  <c r="AF72" i="1"/>
  <c r="AI89" i="1"/>
  <c r="AH89" i="1"/>
  <c r="AF89" i="1"/>
  <c r="AI100" i="1"/>
  <c r="AH100" i="1"/>
  <c r="AF100" i="1"/>
  <c r="AI117" i="1"/>
  <c r="AH117" i="1"/>
  <c r="AF117" i="1"/>
  <c r="AI108" i="1"/>
  <c r="AH108" i="1"/>
  <c r="AF108" i="1"/>
  <c r="AI99" i="1"/>
  <c r="AH99" i="1"/>
  <c r="AF99" i="1"/>
  <c r="AI71" i="1"/>
  <c r="AH71" i="1"/>
  <c r="AF71" i="1"/>
  <c r="AI114" i="1"/>
  <c r="AH114" i="1"/>
  <c r="AF114" i="1"/>
  <c r="AI44" i="1"/>
  <c r="AH44" i="1"/>
  <c r="AF44" i="1"/>
  <c r="AI98" i="1"/>
  <c r="AH98" i="1"/>
  <c r="AF98" i="1"/>
  <c r="AI119" i="1"/>
  <c r="AH119" i="1"/>
  <c r="AF119" i="1"/>
  <c r="AI95" i="1"/>
  <c r="AH95" i="1"/>
  <c r="AF95" i="1"/>
  <c r="AI37" i="1"/>
  <c r="AH37" i="1"/>
  <c r="AF37" i="1"/>
  <c r="AI146" i="1"/>
  <c r="AH146" i="1"/>
  <c r="AF146" i="1"/>
  <c r="AI92" i="1"/>
  <c r="AH92" i="1"/>
  <c r="AF92" i="1"/>
  <c r="AI36" i="1"/>
  <c r="AH36" i="1"/>
  <c r="AF36" i="1"/>
  <c r="AI96" i="1"/>
  <c r="AH96" i="1"/>
  <c r="AF96" i="1"/>
  <c r="AI113" i="1"/>
  <c r="AH113" i="1"/>
  <c r="AF113" i="1"/>
  <c r="AI35" i="1"/>
  <c r="AH35" i="1"/>
  <c r="AF35" i="1"/>
  <c r="AI132" i="1"/>
  <c r="AH132" i="1"/>
  <c r="AF132" i="1"/>
  <c r="AI15" i="1"/>
  <c r="AH15" i="1"/>
  <c r="AF15" i="1"/>
  <c r="AI93" i="1"/>
  <c r="AH93" i="1"/>
  <c r="AF93" i="1"/>
  <c r="AI7" i="1"/>
  <c r="AH7" i="1"/>
  <c r="AF7" i="1"/>
  <c r="AI9" i="1"/>
  <c r="AH9" i="1"/>
  <c r="AF9" i="1"/>
  <c r="AI94" i="1"/>
  <c r="AH94" i="1"/>
  <c r="AF94" i="1"/>
  <c r="AI112" i="1"/>
  <c r="AH112" i="1"/>
  <c r="AF112" i="1"/>
  <c r="AI64" i="1"/>
  <c r="AH64" i="1"/>
  <c r="AF64" i="1"/>
  <c r="AI102" i="1"/>
  <c r="AH102" i="1"/>
  <c r="AF102" i="1"/>
  <c r="AI13" i="1"/>
  <c r="AH13" i="1"/>
  <c r="AF13" i="1"/>
  <c r="AI131" i="1"/>
  <c r="AH131" i="1"/>
  <c r="AF131" i="1"/>
  <c r="AI8" i="1"/>
  <c r="AH8" i="1"/>
  <c r="AF8" i="1"/>
  <c r="AI130" i="1"/>
  <c r="AH130" i="1"/>
  <c r="AF130" i="1"/>
  <c r="AI86" i="1"/>
  <c r="AH86" i="1"/>
  <c r="AF86" i="1"/>
  <c r="AI133" i="1"/>
  <c r="AH133" i="1"/>
  <c r="AF133" i="1"/>
  <c r="AI19" i="1"/>
  <c r="AH19" i="1"/>
  <c r="AF19" i="1"/>
  <c r="AI63" i="1"/>
  <c r="AH63" i="1"/>
  <c r="AF63" i="1"/>
  <c r="AI129" i="1"/>
  <c r="AH129" i="1"/>
  <c r="AF129" i="1"/>
  <c r="AI160" i="1"/>
  <c r="AH160" i="1"/>
  <c r="AF160" i="1"/>
  <c r="AI127" i="1"/>
  <c r="AH127" i="1"/>
  <c r="AF127" i="1"/>
  <c r="AI28" i="1"/>
  <c r="AH28" i="1"/>
  <c r="AF28" i="1"/>
  <c r="AI27" i="1"/>
  <c r="AH27" i="1"/>
  <c r="AF27" i="1"/>
  <c r="AI85" i="1"/>
  <c r="AH85" i="1"/>
  <c r="AF85" i="1"/>
  <c r="AI42" i="1"/>
  <c r="AH42" i="1"/>
  <c r="AF42" i="1"/>
  <c r="AI6" i="1"/>
  <c r="AH6" i="1"/>
  <c r="AF6" i="1"/>
  <c r="AI16" i="1"/>
  <c r="AH16" i="1"/>
  <c r="AF16" i="1"/>
  <c r="AI31" i="1"/>
  <c r="AH31" i="1"/>
  <c r="AF31" i="1"/>
  <c r="AI135" i="1"/>
  <c r="AH135" i="1"/>
  <c r="AF135" i="1"/>
  <c r="AI17" i="1"/>
  <c r="AH17" i="1"/>
  <c r="AF17" i="1"/>
  <c r="AI50" i="1"/>
  <c r="AH50" i="1"/>
  <c r="AF50" i="1"/>
  <c r="AI62" i="1"/>
  <c r="AH62" i="1"/>
  <c r="AF62" i="1"/>
  <c r="AI49" i="1"/>
  <c r="AH49" i="1"/>
  <c r="AF49" i="1"/>
  <c r="AI12" i="1"/>
  <c r="AH12" i="1"/>
  <c r="AF12" i="1"/>
  <c r="AI51" i="1"/>
  <c r="AH51" i="1"/>
  <c r="AF51" i="1"/>
  <c r="AI3" i="1"/>
  <c r="AH3" i="1"/>
  <c r="AF3" i="1"/>
  <c r="AI34" i="1"/>
  <c r="AH34" i="1"/>
  <c r="AF34" i="1"/>
  <c r="AI148" i="1"/>
  <c r="AH148" i="1"/>
  <c r="AF148" i="1"/>
  <c r="AI4" i="1"/>
  <c r="AH4" i="1"/>
  <c r="AF4" i="1"/>
  <c r="AI136" i="1"/>
  <c r="AH136" i="1"/>
  <c r="AF136" i="1"/>
  <c r="AI25" i="1"/>
  <c r="AH25" i="1"/>
  <c r="AF25" i="1"/>
  <c r="AI14" i="1"/>
  <c r="AH14" i="1"/>
  <c r="AF14" i="1"/>
  <c r="AI10" i="1"/>
  <c r="AH10" i="1"/>
  <c r="AF10" i="1"/>
  <c r="AI2" i="1"/>
  <c r="AH2" i="1"/>
  <c r="AF2" i="1"/>
  <c r="AI88" i="1"/>
  <c r="AH88" i="1"/>
  <c r="AF88" i="1"/>
  <c r="AI48" i="1"/>
  <c r="AH48" i="1"/>
  <c r="AF48" i="1"/>
  <c r="AI21" i="1"/>
  <c r="AH21" i="1"/>
  <c r="AF21" i="1"/>
  <c r="AI91" i="1"/>
  <c r="AH91" i="1"/>
  <c r="AF91" i="1"/>
  <c r="AI149" i="1"/>
  <c r="AH149" i="1"/>
  <c r="AF149" i="1"/>
  <c r="AI118" i="1"/>
  <c r="AH118" i="1"/>
  <c r="AF118" i="1"/>
  <c r="AI11" i="1"/>
  <c r="AH11" i="1"/>
  <c r="AF11" i="1"/>
  <c r="AI20" i="1"/>
  <c r="AH20" i="1"/>
  <c r="AF20" i="1"/>
  <c r="AI90" i="1"/>
  <c r="AH90" i="1"/>
  <c r="AF90" i="1"/>
  <c r="AI81" i="1"/>
  <c r="AH81" i="1"/>
  <c r="AF81" i="1"/>
  <c r="AI80" i="1"/>
  <c r="AH80" i="1"/>
  <c r="AF80" i="1"/>
  <c r="AI82" i="1"/>
  <c r="AH82" i="1"/>
  <c r="AF82" i="1"/>
</calcChain>
</file>

<file path=xl/sharedStrings.xml><?xml version="1.0" encoding="utf-8"?>
<sst xmlns="http://schemas.openxmlformats.org/spreadsheetml/2006/main" count="5257" uniqueCount="628">
  <si>
    <t>Sezione ELETTORALE</t>
  </si>
  <si>
    <t>Elly SCHLEIN</t>
  </si>
  <si>
    <t>Nicola ZINGARETTI</t>
  </si>
  <si>
    <t>Camilla LAURETI</t>
  </si>
  <si>
    <t>Marco TARQUINIO</t>
  </si>
  <si>
    <t>Beatrice COVASSI</t>
  </si>
  <si>
    <t>Dario NARDELLA</t>
  </si>
  <si>
    <t>Daniela RONDINELLI</t>
  </si>
  <si>
    <t>Matteo RICCI</t>
  </si>
  <si>
    <t>Elena Patrizia IMPROTA</t>
  </si>
  <si>
    <t>Humerto INSOLERA</t>
  </si>
  <si>
    <t>Alessia MORANI</t>
  </si>
  <si>
    <t>Marco PACCIOTTI</t>
  </si>
  <si>
    <t>Teresa BARTOLI</t>
  </si>
  <si>
    <t>Antonio MAZZEO</t>
  </si>
  <si>
    <t>Michele FRANCHI</t>
  </si>
  <si>
    <t xml:space="preserve"> &gt;&gt; BIANCHE &gt;&gt; N°</t>
  </si>
  <si>
    <t xml:space="preserve"> &gt;&gt; CONTESTATE &gt;&gt; N°</t>
  </si>
  <si>
    <t>Submission ID</t>
  </si>
  <si>
    <t xml:space="preserve"> </t>
  </si>
  <si>
    <t>Municipio</t>
  </si>
  <si>
    <t>Circolo</t>
  </si>
  <si>
    <t>LEGA SALVINI PREMIER</t>
  </si>
  <si>
    <t>ALTERNATIVA POPOLARE</t>
  </si>
  <si>
    <t>AZIONE - SIAMO EUROPEI</t>
  </si>
  <si>
    <t>COUNT of Sezione ELETTORALE</t>
  </si>
  <si>
    <t>Sezioni Elaborate</t>
  </si>
  <si>
    <t>n° Sezioni Doppie (Anche Candidate)</t>
  </si>
  <si>
    <t>NUOVO SALARIO</t>
  </si>
  <si>
    <t>ESQUILINO</t>
  </si>
  <si>
    <t>ITALIA LANCIANI</t>
  </si>
  <si>
    <t>MONTESACRO</t>
  </si>
  <si>
    <t>TRIESTE - SALARIO</t>
  </si>
  <si>
    <t>PIETRALATA</t>
  </si>
  <si>
    <t>TALENTI</t>
  </si>
  <si>
    <t>CASAL DE PAZZI</t>
  </si>
  <si>
    <t>TORRACCIA</t>
  </si>
  <si>
    <t>SAN BASILIO</t>
  </si>
  <si>
    <t>OSTIA</t>
  </si>
  <si>
    <t>SETTECAMINI - CASE ROSSE</t>
  </si>
  <si>
    <t>SAN LORENZO</t>
  </si>
  <si>
    <t>CASAL BERTONE</t>
  </si>
  <si>
    <t>PIGNETO</t>
  </si>
  <si>
    <t>VILLA GORDIANI</t>
  </si>
  <si>
    <t>VERSANTE PRENESTINO</t>
  </si>
  <si>
    <t>CENTOCELLE</t>
  </si>
  <si>
    <t>BORGHESIANA</t>
  </si>
  <si>
    <t>TOR BELLA MONACA</t>
  </si>
  <si>
    <t>COLLI ANIENE - TIBURTINO III</t>
  </si>
  <si>
    <t>PRIMA PORTA</t>
  </si>
  <si>
    <t>EUR TORRINO</t>
  </si>
  <si>
    <t>ALESSANDRINO</t>
  </si>
  <si>
    <t>TOR SAPIENZA TOR TRE TESTE</t>
  </si>
  <si>
    <t>LA RUSTICA</t>
  </si>
  <si>
    <t>TORREMAURA</t>
  </si>
  <si>
    <t>ACILIA</t>
  </si>
  <si>
    <t>TESTACCIO</t>
  </si>
  <si>
    <t>ANAGNINA MORENA</t>
  </si>
  <si>
    <t>CASTEL DI LEVA</t>
  </si>
  <si>
    <t>SAN GIOVANNI</t>
  </si>
  <si>
    <t>ALBERONE</t>
  </si>
  <si>
    <t>TORPIGNATTARA</t>
  </si>
  <si>
    <t>QUADRARO</t>
  </si>
  <si>
    <t>SUBAUGUSTA</t>
  </si>
  <si>
    <t>LAURENTINO</t>
  </si>
  <si>
    <t>TORRE SPACCATA</t>
  </si>
  <si>
    <t>CAPANNELLE</t>
  </si>
  <si>
    <t>OSTIENSE</t>
  </si>
  <si>
    <t>ARDEATINA</t>
  </si>
  <si>
    <t>CASALOTTI</t>
  </si>
  <si>
    <t>MARCONI</t>
  </si>
  <si>
    <t>MAGLIANA</t>
  </si>
  <si>
    <t>PORTUENSE</t>
  </si>
  <si>
    <t>MONTEVERDE</t>
  </si>
  <si>
    <t>DONNA OLIMPIA - MAFAI</t>
  </si>
  <si>
    <t>TRULLO CORVIALE</t>
  </si>
  <si>
    <t>SELVA CANDIDA</t>
  </si>
  <si>
    <t>CENTRO STORICO</t>
  </si>
  <si>
    <t>TRASTEVERE</t>
  </si>
  <si>
    <t>AURELIO CAVALLEGERI</t>
  </si>
  <si>
    <t>VALLE AURELIA</t>
  </si>
  <si>
    <t>TRIONFALE</t>
  </si>
  <si>
    <t>BALDUINA</t>
  </si>
  <si>
    <t>MONTE MARIO</t>
  </si>
  <si>
    <t>VALLE AURELIA (13)</t>
  </si>
  <si>
    <t>BRAVETTA</t>
  </si>
  <si>
    <t>MONTE SPACCATO</t>
  </si>
  <si>
    <t>OSTIA ANTICA</t>
  </si>
  <si>
    <t>FLAMINIO - VILLAGGIO OLIMPICO</t>
  </si>
  <si>
    <t>PARIOLI</t>
  </si>
  <si>
    <t>PONTE MILVIO</t>
  </si>
  <si>
    <t>PRIMAVALLE</t>
  </si>
  <si>
    <t>OTTAVIA PALMAROLA</t>
  </si>
  <si>
    <t>H</t>
  </si>
  <si>
    <t>Seione</t>
  </si>
  <si>
    <t>Via</t>
  </si>
  <si>
    <t>CIRCONVALLAZIONE CORNELIA N. 185</t>
  </si>
  <si>
    <t>MASSIMINA</t>
  </si>
  <si>
    <t>CIRCONVALLAZIONE GIANICOLENSE N. 87</t>
  </si>
  <si>
    <t>CIRCONVALLAZIONE TUSCOLANA N. 61</t>
  </si>
  <si>
    <t>CORSO DUCA DI GENOVA N. 135</t>
  </si>
  <si>
    <t>CORSO DUCA DI GENOVA N. 137</t>
  </si>
  <si>
    <t>CORSO VITTORIO EMANUELE II, 217</t>
  </si>
  <si>
    <t>PINETO - GEMELLI</t>
  </si>
  <si>
    <t>LARGO AGOSTINO GEMELLI N. 8</t>
  </si>
  <si>
    <t>LARGO ALESSANDRINA RAVIZZA N. 2</t>
  </si>
  <si>
    <t>LARGO ALESSANDRINA RAVIZZA N. 4</t>
  </si>
  <si>
    <t>LARGO APPIO CHIEREGATTI N. 21</t>
  </si>
  <si>
    <t>LARGO CASTELSEPRIO N. 9</t>
  </si>
  <si>
    <t>LARGO CESARE VICO LODOVICI N. 9</t>
  </si>
  <si>
    <t>LARGO DELLE MARIANNE N. 10</t>
  </si>
  <si>
    <t>LARGO DINO BUZZATI N. 15</t>
  </si>
  <si>
    <t>LARGO FRANCO BIGNOTTI N. 3</t>
  </si>
  <si>
    <t>LARGO GAETANA AGNESI, 5</t>
  </si>
  <si>
    <t>LARGO GIAMPAOLO BORGHI N. 6</t>
  </si>
  <si>
    <t>LARGO GIORGIO LABO' N. 1</t>
  </si>
  <si>
    <t>LARGO GIROLAMO COCCONI N. 10</t>
  </si>
  <si>
    <t>LARGO LEONARDO DA VINCI N. 19</t>
  </si>
  <si>
    <t>LARGO MONTE SAN GIUSTO</t>
  </si>
  <si>
    <t>LARGO PIETRO TACCHI VENTURI N. 5</t>
  </si>
  <si>
    <t>LARGO S. PIO V N. 20</t>
  </si>
  <si>
    <t>LARGO S. PIO V N. 21</t>
  </si>
  <si>
    <t>LARGO THEODOR HERZL N. 51</t>
  </si>
  <si>
    <t>LARGO VOLUMNIA N. 11</t>
  </si>
  <si>
    <t>PIAZZA CARLO FORLANINI N. 8</t>
  </si>
  <si>
    <t>PIAZZA CESARE DE CUPIS N. 20</t>
  </si>
  <si>
    <t>PIAZZA DAMIANO SAULI N. 2</t>
  </si>
  <si>
    <t>PIAZZA DEI MIRTI N. 31</t>
  </si>
  <si>
    <t>PIAZZA DEL COLLEGIO ROMANO, 4</t>
  </si>
  <si>
    <t>PIAZZA DI S. ALESSIO, 34</t>
  </si>
  <si>
    <t>PIAZZA FATEBENEFRATELLI, 2</t>
  </si>
  <si>
    <t>PIAZZA FEDERICO SACCO</t>
  </si>
  <si>
    <t>PIAZZA FRANCESCO BORGONGINI DUCA N. 5</t>
  </si>
  <si>
    <t>PIAZZA FRANCESCO ZAMBECCARI N. 19</t>
  </si>
  <si>
    <t>PIAZZA GIAN LORENZO BERNINI, 26</t>
  </si>
  <si>
    <t>PIAZZA GIOVANNI WINCKELMANN, 19</t>
  </si>
  <si>
    <t>PIAZZA GIUSEPPE GOLA</t>
  </si>
  <si>
    <t>PIAZZA GIUSEPPE MAZZINI, 41</t>
  </si>
  <si>
    <t>PIAZZA LODOVICO CERVA N. 45</t>
  </si>
  <si>
    <t>PIAZZA LUIGI PORRO LAMBERTENGHI</t>
  </si>
  <si>
    <t>PIAZZA MINUCCIANO</t>
  </si>
  <si>
    <t>PIAZZA MONTE BALDO</t>
  </si>
  <si>
    <t>PIAZZA NICOLA LONGOBARDI N. 2</t>
  </si>
  <si>
    <t>PIAZZA PAOLO ROSSI</t>
  </si>
  <si>
    <t>CASAL BRUCIATO</t>
  </si>
  <si>
    <t>PIAZZA RICCARDO BALSAMO CRIVELLI</t>
  </si>
  <si>
    <t>PIAZZA RUGGERO DI SICILIA, 2</t>
  </si>
  <si>
    <t>PIAZZA TOMMASO DE CRISTOFORIS</t>
  </si>
  <si>
    <t>PIAZZALE DELL'UMANESIMO N. 10</t>
  </si>
  <si>
    <t>PIAZZALE ELSA MORANTE N. 9</t>
  </si>
  <si>
    <t>PIAZZALE EZIO TARANTELLI N. 10</t>
  </si>
  <si>
    <t>PIAZZALE HEGEL</t>
  </si>
  <si>
    <t>VIA ACHILLE FUNI N. 81</t>
  </si>
  <si>
    <t>VIA ACHILLE TEDESCHI</t>
  </si>
  <si>
    <t>VIA ACIREALE N. 4</t>
  </si>
  <si>
    <t>VIA ACQUARONI N. 53</t>
  </si>
  <si>
    <t>VIA ADOLFO GIAQUINTO N. 24</t>
  </si>
  <si>
    <t>VIA ADRIA N. 19</t>
  </si>
  <si>
    <t>VIA AL SESTO MIGLIO N. 78</t>
  </si>
  <si>
    <t>VIA ALESSANDRA MACINGHI STROZZI N. 51</t>
  </si>
  <si>
    <t>VIA ALESSANDRO CRIVELLI N. 24</t>
  </si>
  <si>
    <t>VIA ALESSANDRO CRUTO N. 41</t>
  </si>
  <si>
    <t>VIA ALESSANDRO DELLA SETA</t>
  </si>
  <si>
    <t>VIA ALESSANDRO DELLA SETA N. 8</t>
  </si>
  <si>
    <t>VIA ALESSANDRO SEVERO N. 212</t>
  </si>
  <si>
    <t>VIA ALFREDO SFORZINI N. 40</t>
  </si>
  <si>
    <t>VIA ALVARO DEL PORTILLO N. 200</t>
  </si>
  <si>
    <t>VIA AMANTEA N. 1</t>
  </si>
  <si>
    <t>VIA AMEDEO SOMMOVIGO</t>
  </si>
  <si>
    <t>VIA AMICO ASPERTINI N. 325</t>
  </si>
  <si>
    <t>VIA AMULIO N. 4</t>
  </si>
  <si>
    <t>VIA ANAGNI N. 48</t>
  </si>
  <si>
    <t>VIA ANDREA DI BONAIUTO N. 16</t>
  </si>
  <si>
    <t>VIA ANDREA DORIA, 18</t>
  </si>
  <si>
    <t>VIA ANDREA MILLEVOI N. 800</t>
  </si>
  <si>
    <t>VIA ANDREA TORRE</t>
  </si>
  <si>
    <t>VIA ANDREA VERGA N. 2</t>
  </si>
  <si>
    <t>VIA ANGELICA BALABANOFF</t>
  </si>
  <si>
    <t>VIA ANGELO OLIVIERI N. 141</t>
  </si>
  <si>
    <t>VIA ANGUILLARESE N. 171</t>
  </si>
  <si>
    <t>VIA ANTON GIULIO BARRILI N. 13</t>
  </si>
  <si>
    <t>VIA ANTONINO PIO N. 84</t>
  </si>
  <si>
    <t>VIA ANTONIO BERTOLOTTI N. 37</t>
  </si>
  <si>
    <t>VIA ANTONIO MORDINI, 19</t>
  </si>
  <si>
    <t>VIA ANTONIO SERRA N. 93</t>
  </si>
  <si>
    <t>VIA APPIANO N. 15</t>
  </si>
  <si>
    <t>VIA ARDEATINA 1276</t>
  </si>
  <si>
    <t>OSPEDALE</t>
  </si>
  <si>
    <t>VIA ARDEATINA 306</t>
  </si>
  <si>
    <t>VIA ARDEATINA N. 1274</t>
  </si>
  <si>
    <t>VIA ARDEATINA N. 1276</t>
  </si>
  <si>
    <t>VIA ARETUSA N. 5</t>
  </si>
  <si>
    <t>VIA ARISTIDE LEONORI N. 74</t>
  </si>
  <si>
    <t>VIA ASCREA N. 24</t>
  </si>
  <si>
    <t>VIA ASMARA, 32</t>
  </si>
  <si>
    <t>VIA AURELIA ANTICA N. 446</t>
  </si>
  <si>
    <t>VIA AURELIA N. 275</t>
  </si>
  <si>
    <t>VIA AURELIA N. 860</t>
  </si>
  <si>
    <t>VIA BEATA MARIA DE MATTIAS N. 5</t>
  </si>
  <si>
    <t>VIA BEDOLLO N. 320</t>
  </si>
  <si>
    <t>VIA BENEDETTO CROCE 48D</t>
  </si>
  <si>
    <t>VIA BENEDETTO CROCE N. 48D</t>
  </si>
  <si>
    <t>VIA BIXIO, 85</t>
  </si>
  <si>
    <t>VIA BOBBIO N. 3</t>
  </si>
  <si>
    <t>VIA BOEZIO, 1/B</t>
  </si>
  <si>
    <t>VIA BREMBIO N. 83</t>
  </si>
  <si>
    <t>VIA BRENTA, 26</t>
  </si>
  <si>
    <t>VIA BRUNO DE FINETTI N. 170B</t>
  </si>
  <si>
    <t>VIA CALCINAIA</t>
  </si>
  <si>
    <t>VIA CALIMERA N. 133</t>
  </si>
  <si>
    <t>VIA CAMILLA N. 75</t>
  </si>
  <si>
    <t>VIA CAMILLO MANFRONI N. 9</t>
  </si>
  <si>
    <t>VIA CAMPANIA, 63</t>
  </si>
  <si>
    <t>VIA CAMPANIA, 63 -</t>
  </si>
  <si>
    <t>VIA CANTIANO N. 131</t>
  </si>
  <si>
    <t>VIA CAPO PALINURO N. 74</t>
  </si>
  <si>
    <t>VIA CAPO SPERONE N. 52</t>
  </si>
  <si>
    <t>VIA CARDINALE OREGLIA N. 48</t>
  </si>
  <si>
    <t>VIA CARLO AVOLIO N. 91</t>
  </si>
  <si>
    <t>VIA CARLO EMILIO GADDA N. 80</t>
  </si>
  <si>
    <t>VIA CARLO FADDA N. 93</t>
  </si>
  <si>
    <t>VIA CARPINETO N. 11</t>
  </si>
  <si>
    <t>VIA CASILINA N. 2157</t>
  </si>
  <si>
    <t>VIA CASSIA N. 1690</t>
  </si>
  <si>
    <t>VIA CASSIA N. 600</t>
  </si>
  <si>
    <t>VIA CASSIA N. 726</t>
  </si>
  <si>
    <t>VIA CENEDA N. 26</t>
  </si>
  <si>
    <t>VIA CERVETERI N. 57</t>
  </si>
  <si>
    <t>VIA CEVA N. 248</t>
  </si>
  <si>
    <t>VIA CINA N. 4</t>
  </si>
  <si>
    <t>VIA CIPRIANO FACCHINETTI</t>
  </si>
  <si>
    <t>VIA CITTA' SANT'ANGELO N. 31</t>
  </si>
  <si>
    <t>VIA COL DI LANA, 5</t>
  </si>
  <si>
    <t>VIA COLLATINA N. 103</t>
  </si>
  <si>
    <t>VIA CONCESIO N. 4</t>
  </si>
  <si>
    <t>VIA CONTARDO FERRINI N. 77</t>
  </si>
  <si>
    <t>VIA CONTE DI CARMAGNOLA N. 27</t>
  </si>
  <si>
    <t>VIA CORINALDO</t>
  </si>
  <si>
    <t>VIA CORNELIA N. 43</t>
  </si>
  <si>
    <t>VIA CORNELIA N. 73</t>
  </si>
  <si>
    <t>VIA CORRADO ALVARO</t>
  </si>
  <si>
    <t>VIA CORROPOLI</t>
  </si>
  <si>
    <t>VIA COSTANTINO BESCHI N. 12</t>
  </si>
  <si>
    <t>VIA COSTANTINO PERAZZI</t>
  </si>
  <si>
    <t>VIA CRUCIS N. 21</t>
  </si>
  <si>
    <t>VIA CUTIGLIANO N. 82</t>
  </si>
  <si>
    <t>VIA DANIELE MANIN, 72</t>
  </si>
  <si>
    <t>VIA DECIO AZZOLINO N. 33</t>
  </si>
  <si>
    <t>VIA DEGLI ORAFI N. 30</t>
  </si>
  <si>
    <t>VIA DEI BUONVISI N. 50</t>
  </si>
  <si>
    <t>VIA DEI CORAZZIERI N. 110</t>
  </si>
  <si>
    <t>VIA DEI FAGGI N. 151</t>
  </si>
  <si>
    <t>VIA DEI GENOVESI, 30/C</t>
  </si>
  <si>
    <t>VIA DEI GLICINI N. 60</t>
  </si>
  <si>
    <t>VIA DEI MONTI TIBURTINI 395</t>
  </si>
  <si>
    <t>VIA DEI PAPARESCHI N. 22A</t>
  </si>
  <si>
    <t>VIA DEI SALICI N. 27</t>
  </si>
  <si>
    <t>VIA DEI SARDI, 37</t>
  </si>
  <si>
    <t>VIA DEI SESAMI N. 2</t>
  </si>
  <si>
    <t>VIA DEI TORRIANI N. 44</t>
  </si>
  <si>
    <t>VIA DEL CALICE 341</t>
  </si>
  <si>
    <t>VIA DEL CALICE N. 34I</t>
  </si>
  <si>
    <t>VIA DEL CAMPO N. 57</t>
  </si>
  <si>
    <t>VIA DEL CASALE DEL FINOCCHIO N. 56</t>
  </si>
  <si>
    <t>VIA DEL CASALE DELLE PANTANELLE N. 15</t>
  </si>
  <si>
    <t>VIA DEL CASALETTO N. 597</t>
  </si>
  <si>
    <t>VIA DEL FALCO, 43</t>
  </si>
  <si>
    <t>VIA DEL FONTANILE ANAGNINO N. 123</t>
  </si>
  <si>
    <t>VIA DEL FORTE BRASCHI N. 93A</t>
  </si>
  <si>
    <t>VIA DEL FOSSO DELL'OSA N. 507</t>
  </si>
  <si>
    <t>VIA DEL FOSSO DI S. ANDREA N. 77</t>
  </si>
  <si>
    <t>VIA DEL FRANTOIO</t>
  </si>
  <si>
    <t>VIA DEL LAVATORE, 38</t>
  </si>
  <si>
    <t>VIA DEL MONTE DELLE CAPRE N. 37</t>
  </si>
  <si>
    <t>VIA DEL MURO LINARI N. 46</t>
  </si>
  <si>
    <t>VIA DEL PARCO DELLA VITTORIA, 30</t>
  </si>
  <si>
    <t>VIA DEL PELLICANO N. 18</t>
  </si>
  <si>
    <t>VIA DEL PERGOLATO N. 112</t>
  </si>
  <si>
    <t>VIA DEL PIGNETO N. 301A</t>
  </si>
  <si>
    <t>VIA DEL PODERE TRIESTE N. 20</t>
  </si>
  <si>
    <t>VIA DEL QUADRARO N. 102</t>
  </si>
  <si>
    <t>VIA DEL RISARO N. 34</t>
  </si>
  <si>
    <t>VIA DELIA N. 46</t>
  </si>
  <si>
    <t>VIA DELL'AEROPORTO N. 97</t>
  </si>
  <si>
    <t>VIA DELL'AMBA ARADAM, 8</t>
  </si>
  <si>
    <t>VIA DELL'ARCHEOLOGIA N. 139</t>
  </si>
  <si>
    <t>VIA DELL'ARCO DEL MONTE, 99</t>
  </si>
  <si>
    <t>VIA DELL'ELETTRONICA N. 3</t>
  </si>
  <si>
    <t>VIA DELL'IDROSCALO N. 82</t>
  </si>
  <si>
    <t>VIA DELL'ISOLA FARNESE N. 233</t>
  </si>
  <si>
    <t>VIA DELL'ORATORIO DAMASIANO N. 20</t>
  </si>
  <si>
    <t>VIA DELLA BALDUINA N. 279</t>
  </si>
  <si>
    <t>VIA DELLA CASETTA MATTEI N. 269</t>
  </si>
  <si>
    <t>VIA DELLA DIVISIONE TORINO N. 119</t>
  </si>
  <si>
    <t>VIA DELLA FONTE MERAVIGLIOSA N. 79</t>
  </si>
  <si>
    <t>VIA DELLA MADONNA DELL'ORTO, 2</t>
  </si>
  <si>
    <t>VIA DELLA MARATONA N. 23</t>
  </si>
  <si>
    <t>VIA DELLA PAGLIA, 50</t>
  </si>
  <si>
    <t>VIA DELLA PALOMBELLA, 4</t>
  </si>
  <si>
    <t>VIA DELLA PISANA N. 168</t>
  </si>
  <si>
    <t>VIA DELLA PISANA N. 235</t>
  </si>
  <si>
    <t>VIA DELLA PISANA N. 306</t>
  </si>
  <si>
    <t>VIA DELLA PISANA N. 357</t>
  </si>
  <si>
    <t>VIA DELLA RONDINELLA, 2/A</t>
  </si>
  <si>
    <t>VIA DELLA STAZIONE DI PRIMA PORTA N. 16</t>
  </si>
  <si>
    <t>VIA DELLA TENUTA DI TORRENOVA N. 130</t>
  </si>
  <si>
    <t>VIA DELLA VASCA NAVALE N. 70</t>
  </si>
  <si>
    <t>VIA DELLE ALZAVOLE N. 21</t>
  </si>
  <si>
    <t>VIA DELLE AZZORRE N. 314</t>
  </si>
  <si>
    <t>VIA DELLE COSTELLAZIONI N. 369</t>
  </si>
  <si>
    <t>VIA DELLE ISOLE CURZOLANE</t>
  </si>
  <si>
    <t>VIA DELLE QUINQUEREMI N. 19</t>
  </si>
  <si>
    <t>VIA DELLE RANDE N. 22</t>
  </si>
  <si>
    <t>VIA DELLE RONDINI N. 37A</t>
  </si>
  <si>
    <t>VIA DELLE SALINE N. 4</t>
  </si>
  <si>
    <t>VIA DELLE SETTE CHIESE N. 259</t>
  </si>
  <si>
    <t>VIA DELLE VIGNE N. 190</t>
  </si>
  <si>
    <t>VIA DELLO SCALO DI SETTEBAGNI</t>
  </si>
  <si>
    <t>VIA DI ACQUA BULLICANTE N. 30</t>
  </si>
  <si>
    <t>VIA DI ACQUA BULLICANTE N. 4</t>
  </si>
  <si>
    <t>selva candida</t>
  </si>
  <si>
    <t>VIA DI BOCCEA N. 1395</t>
  </si>
  <si>
    <t>VIA DI BRAVETTA N. 336</t>
  </si>
  <si>
    <t>VIA DI BRAVETTA N. 383</t>
  </si>
  <si>
    <t>VIA DI BRAVETTA N. 545</t>
  </si>
  <si>
    <t>VIA DI CASAL BIANCO</t>
  </si>
  <si>
    <t>VIA DI CASAL DEL MARMO N. 212</t>
  </si>
  <si>
    <t>VIA DI CASAL DEL MARMO N. 216</t>
  </si>
  <si>
    <t>VIA DI CASALOTTI N. 259</t>
  </si>
  <si>
    <t>VIA DI CASALOTTI N. 87</t>
  </si>
  <si>
    <t>VIA DI CASALOTTI N. 87B</t>
  </si>
  <si>
    <t>VIA DI CASTEL GIUBILEO</t>
  </si>
  <si>
    <t>VIA DI DONNA OLIMPIA N. 45</t>
  </si>
  <si>
    <t>VIA DI DRAGONE N. 443</t>
  </si>
  <si>
    <t>VIA DI GESU' E MARIA, 28</t>
  </si>
  <si>
    <t>VIA DI GIARDINETTI N. 85</t>
  </si>
  <si>
    <t>VIA DI GROTTA PERFETTA N. 524</t>
  </si>
  <si>
    <t>VIA DI GROTTAROSSA N. 1035</t>
  </si>
  <si>
    <t>VIA DI PORTA S. SEBASTIANO, 2</t>
  </si>
  <si>
    <t>VIA DI ROCCA CENCIA N. 39</t>
  </si>
  <si>
    <t>VIA DI S. MARIA ALLE FORNACI N. 3</t>
  </si>
  <si>
    <t>VIA DI S. MARIA GORETTI, 41</t>
  </si>
  <si>
    <t>VIA DI S. MATTEO N. 104</t>
  </si>
  <si>
    <t>VIA DI S. PANTALEO CAMPANO N. 41</t>
  </si>
  <si>
    <t>VIA DI S. ROMANO</t>
  </si>
  <si>
    <t>VIA DI S. TARCISIO N. 66</t>
  </si>
  <si>
    <t>VIA DI S. TARCISIO, 123</t>
  </si>
  <si>
    <t>VIA DI SETTEBAGNI</t>
  </si>
  <si>
    <t>VIA DI TORRENOVA N. 147</t>
  </si>
  <si>
    <t>VIA DI TORREVECCHIA N. 793</t>
  </si>
  <si>
    <t>VIA DI TRAGLIATELLA N. 86</t>
  </si>
  <si>
    <t>VIA DI VAL FAVARA N. 31</t>
  </si>
  <si>
    <t>VIA DI VALLE VESCOVO N. 25</t>
  </si>
  <si>
    <t>VIA DI VILLA CHIGI, 20</t>
  </si>
  <si>
    <t>VIA DINO PENAZZATO N. 72</t>
  </si>
  <si>
    <t>VIA DIOMEDE MARVASI N. 11</t>
  </si>
  <si>
    <t>VIA DOMENICO CIAMPOLI N. 21</t>
  </si>
  <si>
    <t>VIA DON GIUSTINO MARIA RUSSOLILLO</t>
  </si>
  <si>
    <t>VIA DON PRIMO MAZZOLARI N. 323</t>
  </si>
  <si>
    <t>VIA ELIO CHIANESI N. 53</t>
  </si>
  <si>
    <t>VIA EMILIO MACRO N. 25</t>
  </si>
  <si>
    <t>VIA ENNIO BONIFAZI N. 64</t>
  </si>
  <si>
    <t>VIA ENNIO QUIRINO VISCONTI, 13</t>
  </si>
  <si>
    <t>VIA ENRICO BONDI N. 83</t>
  </si>
  <si>
    <t>VIA ENRICO PESTALOZZI N. 5</t>
  </si>
  <si>
    <t>VIA ERCOLE MARELLI N. 21</t>
  </si>
  <si>
    <t>VIA ETTORE PALADINI N. 12</t>
  </si>
  <si>
    <t>VIA ETTORE ROMAGNOLI</t>
  </si>
  <si>
    <t>VIA ETTORE STAMPINI N. 38</t>
  </si>
  <si>
    <t>VIA EUFRASIA MARTINETTI</t>
  </si>
  <si>
    <t>VIA EURIPIDE N. 15</t>
  </si>
  <si>
    <t>VIA FABRIANO</t>
  </si>
  <si>
    <t>VIA FEDERICO BORROMEO N. 53</t>
  </si>
  <si>
    <t>VIA FEDERICO BORROMEO N. 57</t>
  </si>
  <si>
    <t>VIA FEDERICO PAOLINI N. 196</t>
  </si>
  <si>
    <t>VIA FEDERIGO VERDINOIS</t>
  </si>
  <si>
    <t>VIA FILIPPO FIORENTINI</t>
  </si>
  <si>
    <t>VIA FIUGGI N. 18</t>
  </si>
  <si>
    <t>VIA FIUME GIALLO N. 45</t>
  </si>
  <si>
    <t>VIA FLAMINIA, 225</t>
  </si>
  <si>
    <t>VIA FLAVIO ANDO'</t>
  </si>
  <si>
    <t>VIA FONTEIANA N. 111</t>
  </si>
  <si>
    <t>VIA FONTEIANA N. 117</t>
  </si>
  <si>
    <t>VIA FONTEIANA N. 168</t>
  </si>
  <si>
    <t>VIA FOSSACESIA</t>
  </si>
  <si>
    <t>VIA FOSSO DEL FONTANILETTO N. 29B</t>
  </si>
  <si>
    <t>VIA FRANCESCO CILEA N. 269</t>
  </si>
  <si>
    <t>VIA FRANCESCO FERRAIRONI N. 38</t>
  </si>
  <si>
    <t>VIA FRANCESCO GENTILE N. 40</t>
  </si>
  <si>
    <t>VIA FRANCESCO LONDONIO N. 20</t>
  </si>
  <si>
    <t>VIA FRANCESCO MENGOTTI N. 24</t>
  </si>
  <si>
    <t>VIA FRANCESCO MERLINI N. 8</t>
  </si>
  <si>
    <t>VIA FRANCESCO ORIOLI N. 38</t>
  </si>
  <si>
    <t>VIA FRANCESCO SAVERIO BENUCCI N. 32</t>
  </si>
  <si>
    <t>VIA FRANCESCO SAVERIO NITTI N. 61</t>
  </si>
  <si>
    <t>VIA FRANCESCO VALAGUSSA N. 28</t>
  </si>
  <si>
    <t>VIA GABRIELE CAMOZZI, 8</t>
  </si>
  <si>
    <t>VIA GAETANO GIORGIO GEMMELLARO</t>
  </si>
  <si>
    <t>VIA GAETANO SODINI N. 25</t>
  </si>
  <si>
    <t>VIA GAETANO ZIRARDINI</t>
  </si>
  <si>
    <t>VIA GALVANI, 6</t>
  </si>
  <si>
    <t>VIA GALVANI, 8</t>
  </si>
  <si>
    <t>VIA GENNARO PASQUARIELLO</t>
  </si>
  <si>
    <t>VIA GIACINTO GALLINA N. 30</t>
  </si>
  <si>
    <t>VIA GIACOMO CIAMICIAN</t>
  </si>
  <si>
    <t>VIA GIACOMO MALVANO N. 16</t>
  </si>
  <si>
    <t>VIA GIANCARLO BITOSSI N. 5</t>
  </si>
  <si>
    <t>VIA GIANNOZZO MANETTI N. 6</t>
  </si>
  <si>
    <t>VIA GIORDANO BRUNO, 2</t>
  </si>
  <si>
    <t>VIA GIORDANO BRUNO, 4</t>
  </si>
  <si>
    <t>VIA GIORGIO DEL VECCHIO N. 24</t>
  </si>
  <si>
    <t>VIA GIOVANNI DE CALVI N. 40</t>
  </si>
  <si>
    <t>VIA GIOVANNI FRIGNANI N. 97</t>
  </si>
  <si>
    <t>VIA GIOVANNI MARTINOTTI N. 20</t>
  </si>
  <si>
    <t>VIA GIOVANNI PALOMBINI</t>
  </si>
  <si>
    <t>VIA GIULIA, 25</t>
  </si>
  <si>
    <t>VIA GIUSEPPE BAGNERA N. 64</t>
  </si>
  <si>
    <t>VIA GIUSEPPE BELLONI N. 30</t>
  </si>
  <si>
    <t>VIA GIUSEPPE D'AVARNA, 11</t>
  </si>
  <si>
    <t>VIA GIUSEPPE DE SANTIS</t>
  </si>
  <si>
    <t>VIA GIUSEPPE GREGORACI N. 70</t>
  </si>
  <si>
    <t>VIA GIUSEPPE MEDAIL N. 31</t>
  </si>
  <si>
    <t>VIA GIUSEPPE MONTESANO N. 6</t>
  </si>
  <si>
    <t>VIA GIUSEPPE MOSCATI N. 31</t>
  </si>
  <si>
    <t>VIA GIUSEPPE SALVIOLI N. 20</t>
  </si>
  <si>
    <t>VIA GIUSEPPE SCALARINI</t>
  </si>
  <si>
    <t>VIA GIUSEPPE SILLA N. 3</t>
  </si>
  <si>
    <t>VIA GIUSEPPE TAVERNA N. 95</t>
  </si>
  <si>
    <t>VIA GIUSEPPE VANNI N. 7</t>
  </si>
  <si>
    <t>VIA GREVE N. 105</t>
  </si>
  <si>
    <t>VIA GUBBIO N. 1</t>
  </si>
  <si>
    <t>VIA GUIDO BIAGI N. 47</t>
  </si>
  <si>
    <t>VIA GUIDO CORBELLINI N. 35</t>
  </si>
  <si>
    <t>VIA IGNAZIO RIBOTTI N. 71</t>
  </si>
  <si>
    <t>VIA ILDEBRANDO DELLA GIOVANNA N. 125</t>
  </si>
  <si>
    <t>VIA ITALO SVEVO</t>
  </si>
  <si>
    <t>VIA ITALO TORSIELLO N. 45</t>
  </si>
  <si>
    <t>VIA JAIME PINTOR</t>
  </si>
  <si>
    <t>VIA LA MOLETTA N. 72</t>
  </si>
  <si>
    <t>VIA LA SPEZIA N. 23</t>
  </si>
  <si>
    <t>VIA LATINA 550</t>
  </si>
  <si>
    <t>VIA LATINA N. 303A</t>
  </si>
  <si>
    <t>VIA LATINA N. 550</t>
  </si>
  <si>
    <t>VIA LATTANZIO N. 10</t>
  </si>
  <si>
    <t>VIA LAURENTINA N. 710</t>
  </si>
  <si>
    <t>VIA LEMONIA N. 226</t>
  </si>
  <si>
    <t>VIA LIBERO LEONARDI N. 178</t>
  </si>
  <si>
    <t>VIA LOVANIO, 13</t>
  </si>
  <si>
    <t>VIA LUCA GHINI N. 58</t>
  </si>
  <si>
    <t>VIA LUCHINO DAL VERME N. 109</t>
  </si>
  <si>
    <t>VIA LUIGI CHIARINI N. 400</t>
  </si>
  <si>
    <t>VIA LUIGI ERCOLE MORSELLI N. 13</t>
  </si>
  <si>
    <t>VIA LUIGI FILIPPO DE MAGISTRIS N. 15</t>
  </si>
  <si>
    <t>VIA LUIGI GASTINELLI N. 58</t>
  </si>
  <si>
    <t>VIA LUIGI RIZZO, 1</t>
  </si>
  <si>
    <t>VIA LUIGI SOLIDATI TIBURZI N. 2</t>
  </si>
  <si>
    <t>VIA LUSITANIA N. 16</t>
  </si>
  <si>
    <t>VIA MAESTRE PIE FILIPPINI N. 5</t>
  </si>
  <si>
    <t>VIA MAR DEI CARAIBI N. 30</t>
  </si>
  <si>
    <t>VIA MARCO DECUMIO 25</t>
  </si>
  <si>
    <t>VIA MARCO DINO ROSSI N. 30</t>
  </si>
  <si>
    <t>VIA MARIO RIGAMONTI N. 10</t>
  </si>
  <si>
    <t>VIA MARIO UGO GUATTARI N. 45</t>
  </si>
  <si>
    <t>VIA MASSA DI SAN GIULIANO N. 131</t>
  </si>
  <si>
    <t>VIA MASSA MARITTIMA N. 1</t>
  </si>
  <si>
    <t>VIA MATTIA BATTISTINI N. 196</t>
  </si>
  <si>
    <t>VIA MELIZZANO N. 94</t>
  </si>
  <si>
    <t>VIA MEROPE N. 24</t>
  </si>
  <si>
    <t>VIA MICHELE TENORE N. 15</t>
  </si>
  <si>
    <t>VIA MILLET N. 21</t>
  </si>
  <si>
    <t>VIA MONDOLFO</t>
  </si>
  <si>
    <t>VIA MONDOVI' N. 16</t>
  </si>
  <si>
    <t>VIA MONTE CARDONETO</t>
  </si>
  <si>
    <t>VIA MONTE MASSICO</t>
  </si>
  <si>
    <t>VIA MONTE SENARIO</t>
  </si>
  <si>
    <t>VIA MONTE ZEBIO, 35</t>
  </si>
  <si>
    <t>VIA MORRO REATINO N. 45</t>
  </si>
  <si>
    <t>VIA MOTTA CAMASTRA N. 155D</t>
  </si>
  <si>
    <t>VIA NAPOLEONE PARBONI N. 9</t>
  </si>
  <si>
    <t>VIA NICOLA FABRIZI, 7</t>
  </si>
  <si>
    <t>VIA NICOLA MARIA NICOLAI</t>
  </si>
  <si>
    <t>VIA NICOLA MASCARDI N. 11</t>
  </si>
  <si>
    <t>VIA NICOLA ZABAGLIA N. 27B</t>
  </si>
  <si>
    <t>VIA NIOBE N. 52</t>
  </si>
  <si>
    <t>VIA NOVARA, 22</t>
  </si>
  <si>
    <t>VIA NOVARA, 24</t>
  </si>
  <si>
    <t>VIA ORAZIO AMATO N. 65</t>
  </si>
  <si>
    <t>VIA ORAZIO CONSOLE N. 35</t>
  </si>
  <si>
    <t>VIA ORBASSANO N. 69</t>
  </si>
  <si>
    <t>VIA ORMEA N. 6</t>
  </si>
  <si>
    <t>VIA OTTAVIO ASSAROTTI N. 11</t>
  </si>
  <si>
    <t>VIA OTTAVIO ASSAROTTI N. 13</t>
  </si>
  <si>
    <t>VIA PADRE REGINALDO GIULIANI N. 15</t>
  </si>
  <si>
    <t>VIA PADRE SEMERIA N. 28</t>
  </si>
  <si>
    <t>VIA PANISPERNA, 255</t>
  </si>
  <si>
    <t>VIA PAOLO RENZI N. 47</t>
  </si>
  <si>
    <t>VIA PASQUALE II N. 237</t>
  </si>
  <si>
    <t>VIA PASQUALE STABILINI N. 21</t>
  </si>
  <si>
    <t>VIA PATERNO' N. 20</t>
  </si>
  <si>
    <t>VIA PATERNO' N. 22</t>
  </si>
  <si>
    <t>VIA PERICLE DUCATI N. 12</t>
  </si>
  <si>
    <t>VIA PIER ANTONIO SERASSI</t>
  </si>
  <si>
    <t>VIA PIERO GHERARDI N. 39</t>
  </si>
  <si>
    <t>VIA PIETRO ANTONIO MICHELI, 21</t>
  </si>
  <si>
    <t>VIA PIETRO BELON N. 150</t>
  </si>
  <si>
    <t>VIA PIETRO BLASERNA N. 47</t>
  </si>
  <si>
    <t>VIA PIETRO ERCOLE VISCONTI N. 5</t>
  </si>
  <si>
    <t>VIA PIETRO MAFFI N. 45</t>
  </si>
  <si>
    <t>VIA PIETRO MASCAGNI, 172</t>
  </si>
  <si>
    <t>VIA PIETRO OLINA N. 19</t>
  </si>
  <si>
    <t>VIA PIETRO ROMUALDO PIROTTA N. 95</t>
  </si>
  <si>
    <t>VIA PIETRO ROMUALDO PIROTTA N. 95A</t>
  </si>
  <si>
    <t>VIA PIEVE FOSCIANA N. 6</t>
  </si>
  <si>
    <t>VIA PIRGOTELE N. 20</t>
  </si>
  <si>
    <t>VIA POGGIO AMENO N. 23</t>
  </si>
  <si>
    <t>VIA POLLENZA</t>
  </si>
  <si>
    <t>VIA POMONA</t>
  </si>
  <si>
    <t>VIA PONZONE N. 23</t>
  </si>
  <si>
    <t>VIA PORTUENSE N. 1491</t>
  </si>
  <si>
    <t>VIA PORTUENSE N. 1493</t>
  </si>
  <si>
    <t>VIA PORTUENSE N. 745</t>
  </si>
  <si>
    <t>VIA PORTUENSE N. 798</t>
  </si>
  <si>
    <t>VIA POSEIDONE N. 41</t>
  </si>
  <si>
    <t>VIA PUBLIO VALERIO N. 122</t>
  </si>
  <si>
    <t>VIA REGGIO CALABRIA, 48</t>
  </si>
  <si>
    <t>VIA RENATO FUCINI</t>
  </si>
  <si>
    <t>VIA RENZO DA CERI N. 103</t>
  </si>
  <si>
    <t>VIA RINA DE LIGUORO</t>
  </si>
  <si>
    <t>VIA ROCCA DI PAPA N. 113</t>
  </si>
  <si>
    <t>VIA ROCCA IMPERIALE N. 39</t>
  </si>
  <si>
    <t>VIA ROCCO SANTOLIQUIDO N. 28</t>
  </si>
  <si>
    <t>VIA RODOLFO LANCIANI, 45</t>
  </si>
  <si>
    <t>VIA ROMOLO GIGLIOZZI N. 35</t>
  </si>
  <si>
    <t>VIA RUBELLIA</t>
  </si>
  <si>
    <t>VIA RUGANTINO N. 88</t>
  </si>
  <si>
    <t>VIA RUGANTINO N. 91</t>
  </si>
  <si>
    <t>VIA RUGGERO BONGHI, 30</t>
  </si>
  <si>
    <t>VIA S.S. AUDIFACE ED ABACUC N. 41</t>
  </si>
  <si>
    <t>VIA SALVATORE DI GIACOMO N. 13</t>
  </si>
  <si>
    <t>VIA SALVATORE PINCHERLE N. 140</t>
  </si>
  <si>
    <t>VIA SAN GODENZO N. 200</t>
  </si>
  <si>
    <t>VIA SANTI SAVARINO N. 16</t>
  </si>
  <si>
    <t>VIA SEBASTIANO SATTA</t>
  </si>
  <si>
    <t>VIA SEBENICO, 1</t>
  </si>
  <si>
    <t>VIA SEGGIANO</t>
  </si>
  <si>
    <t>VIA SERRAPETRONA</t>
  </si>
  <si>
    <t>VIA SESTIO MENAS N. 125</t>
  </si>
  <si>
    <t>VIA SFORZA, 3</t>
  </si>
  <si>
    <t>VIA SIBARI N. 3</t>
  </si>
  <si>
    <t>VIA SICULIANA N. 78</t>
  </si>
  <si>
    <t>VIA SILVESTRO GHERARDI N. 85</t>
  </si>
  <si>
    <t>VIA SISTO IV N. 176</t>
  </si>
  <si>
    <t>VIA SORISO N. 41</t>
  </si>
  <si>
    <t>VIA STAMIRA, 55</t>
  </si>
  <si>
    <t>VIA STEFANO BORGIA N. 110</t>
  </si>
  <si>
    <t>VIA STESICORO N. 115</t>
  </si>
  <si>
    <t>VIA SUOR CELESTINA DONATI N. 146</t>
  </si>
  <si>
    <t>VIA TARANTO N. 59S</t>
  </si>
  <si>
    <t>VIA TARQUINIO COLLATINO N. 50</t>
  </si>
  <si>
    <t>VIA TELEMACO SIGNORINI N. 78</t>
  </si>
  <si>
    <t>VIA TEVERE, 22</t>
  </si>
  <si>
    <t>VIA TIBURTINA ANTICA, 25</t>
  </si>
  <si>
    <t>VIA TIGRE', 96</t>
  </si>
  <si>
    <t>VIA TOMMASO FORTIFIOCCA N. 84</t>
  </si>
  <si>
    <t>VIA TRIONFALE N. 7333</t>
  </si>
  <si>
    <t>VIA TRIONFALE, 7333</t>
  </si>
  <si>
    <t>VIA TROPEA N. 26</t>
  </si>
  <si>
    <t>VIA TULLIANA N. 49</t>
  </si>
  <si>
    <t>VIA UGO INCHIOSTRI N. 108</t>
  </si>
  <si>
    <t>VIA UMBERTO BOCCIONI, 12</t>
  </si>
  <si>
    <t>VIA UMBERTO BOCCIONI, 14</t>
  </si>
  <si>
    <t>VIA UMBERTO NISTRI N. 11</t>
  </si>
  <si>
    <t>VIA VAL DI LANZO</t>
  </si>
  <si>
    <t>VIA VAL MAGGIA</t>
  </si>
  <si>
    <t>VIA VALDARNO</t>
  </si>
  <si>
    <t>VIA VALERIO PUBLICOLA N. 165</t>
  </si>
  <si>
    <t>VIA VALLE SCRIVIA</t>
  </si>
  <si>
    <t>VIA VALLOMBROSA N. 31</t>
  </si>
  <si>
    <t>VIA VALNERINA, 2</t>
  </si>
  <si>
    <t>VIA VENEZUELA, 33</t>
  </si>
  <si>
    <t>VIA VESTRICIO SPURINNA N. 152</t>
  </si>
  <si>
    <t>VIA VIBIO MARIANO N. 105</t>
  </si>
  <si>
    <t>VIA VITTORIO BACHELET, 3</t>
  </si>
  <si>
    <t>VIA VITTORIO OLCESE N. 16</t>
  </si>
  <si>
    <t>VIA VOLSINIO, 23</t>
  </si>
  <si>
    <t>VIA WALTER PROCACCINI N. 70</t>
  </si>
  <si>
    <t>VIALE ADRIATICO</t>
  </si>
  <si>
    <t>VIALE AFRICA N. 109</t>
  </si>
  <si>
    <t>VIALE ALESSANDRO RUSPOLI N. 80</t>
  </si>
  <si>
    <t>VIALE BEATA VERGINE DEL CARMELO N. 35</t>
  </si>
  <si>
    <t>VIALE CAMILLO SABATINI N. 111</t>
  </si>
  <si>
    <t>VIALE CARLO TOMMASO ODESCALCHI N. 71</t>
  </si>
  <si>
    <t>VIALE CARLO TOMMASO ODESCALCHI N. 75</t>
  </si>
  <si>
    <t>VIALE CARNARO</t>
  </si>
  <si>
    <t>VIALE DEI CONSOLI N. 16</t>
  </si>
  <si>
    <t>VIALE DEL POLICLINICO, 155</t>
  </si>
  <si>
    <t>VIALE DEL TINTORETTO N. 371</t>
  </si>
  <si>
    <t>VIALE DELL'OCEANO INDIANO N. 64</t>
  </si>
  <si>
    <t>VIALE DELLA CIVILTA' DEL LAVORO N. 4</t>
  </si>
  <si>
    <t>VIALE DELLA PRIMAVERA N. 207</t>
  </si>
  <si>
    <t>VIALE DELLA VENEZIA GIULIA N. 52</t>
  </si>
  <si>
    <t>VIALE DI CASTEL PORZIANO N. 524</t>
  </si>
  <si>
    <t>VIALE DI VIGNA PIA N. 120</t>
  </si>
  <si>
    <t>VIALE DI VILLA PAMPHILI N. 7</t>
  </si>
  <si>
    <t>VIALE DI VILLA PAMPHILI N. 94</t>
  </si>
  <si>
    <t>VIALE ERMINIO SPALLA N. 36</t>
  </si>
  <si>
    <t>VIALE FERNANDO SANTI</t>
  </si>
  <si>
    <t>VIALE FILARETE N. 21</t>
  </si>
  <si>
    <t>VIALE GIORGIO DE CHIRICO N. 59</t>
  </si>
  <si>
    <t>VIALE GIOVANNI BATTISTA VALENTE N. 100</t>
  </si>
  <si>
    <t>VIALE MANZONI, 47</t>
  </si>
  <si>
    <t>VIALE MARCO FULVIO NOBILIORE N. 79A</t>
  </si>
  <si>
    <t>VIALE OXFORD N. 81</t>
  </si>
  <si>
    <t>VIALE PARTENOPE N. 55</t>
  </si>
  <si>
    <t>VIALE PINTURICCHIO, 71</t>
  </si>
  <si>
    <t>VIALE RATTO DELLE SABINE</t>
  </si>
  <si>
    <t>VIALE S. GIOVANNI BOSCO N. 125</t>
  </si>
  <si>
    <t>(vuoto)</t>
  </si>
  <si>
    <t xml:space="preserve"> PARTITO DEMOCRATICO</t>
  </si>
  <si>
    <t xml:space="preserve"> &gt;&gt; LIBERTA'</t>
  </si>
  <si>
    <t xml:space="preserve"> &gt;&gt; FRATELLI D'ITALIA</t>
  </si>
  <si>
    <t xml:space="preserve"> FORZA ITALIA - NOI MODERATI - PPE </t>
  </si>
  <si>
    <t xml:space="preserve">ALLEANZA VERDI E SINISTRA </t>
  </si>
  <si>
    <t xml:space="preserve">MOVIMENTO 5 STELLE </t>
  </si>
  <si>
    <t xml:space="preserve">STATI UNITI D'EUROPA </t>
  </si>
  <si>
    <t xml:space="preserve"> DEMOCRAZIA SOVRANA POPOLARE</t>
  </si>
  <si>
    <t xml:space="preserve">PACE TERRA DIGNITA' </t>
  </si>
  <si>
    <t xml:space="preserve"> NULLE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</si>
</sst>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0"/>
      <color rgb="FF000000"/>
      <name val="Arial"/>
      <scheme val="minor"/>
    </font>
    <font>
      <b/>
      <sz val="8"/>
      <color theme="1"/>
      <name val="Arial Narrow"/>
    </font>
    <font>
      <sz val="8"/>
      <color rgb="FF2C3345"/>
      <name val="Arial Narrow"/>
    </font>
    <font>
      <sz val="10"/>
      <color theme="1"/>
      <name val="Arial"/>
      <scheme val="minor"/>
    </font>
    <font>
      <sz val="9"/>
      <color theme="1"/>
      <name val="Arial Narrow"/>
    </font>
    <font>
      <sz val="9"/>
      <color rgb="FF000000"/>
      <name val="&quot;Google Sans Mono&quot;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E5EAF4"/>
        <bgColor rgb="FFE5EAF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C3CAD8"/>
      </left>
      <right/>
      <top style="thin">
        <color rgb="FFC3CAD8"/>
      </top>
      <bottom style="thin">
        <color rgb="FFC3CAD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textRotation="45" wrapText="1"/>
    </xf>
    <xf numFmtId="0" fontId="2" fillId="3" borderId="2" xfId="0" applyFont="1" applyFill="1" applyBorder="1" applyAlignment="1">
      <alignment horizontal="center" textRotation="45"/>
    </xf>
    <xf numFmtId="0" fontId="1" fillId="4" borderId="1" xfId="0" applyFont="1" applyFill="1" applyBorder="1" applyAlignment="1">
      <alignment horizontal="center" textRotation="45" wrapText="1"/>
    </xf>
    <xf numFmtId="0" fontId="3" fillId="0" borderId="0" xfId="0" applyFont="1"/>
    <xf numFmtId="0" fontId="3" fillId="4" borderId="0" xfId="0" applyFont="1" applyFill="1"/>
    <xf numFmtId="0" fontId="4" fillId="0" borderId="0" xfId="0" applyFont="1" applyAlignment="1">
      <alignment horizontal="center" vertical="center" wrapText="1"/>
    </xf>
    <xf numFmtId="0" fontId="5" fillId="5" borderId="0" xfId="0" applyFont="1" applyFill="1"/>
    <xf numFmtId="0" fontId="0" fillId="0" borderId="3" xfId="0" pivotButton="1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0" fillId="0" borderId="6" xfId="0" applyNumberFormat="1" applyBorder="1"/>
    <xf numFmtId="0" fontId="0" fillId="0" borderId="5" xfId="0" applyNumberFormat="1" applyBorder="1"/>
    <xf numFmtId="0" fontId="6" fillId="0" borderId="0" xfId="0" applyFont="1"/>
  </cellXfs>
  <cellStyles count="1">
    <cellStyle name="Normale" xfId="0" builtinId="0"/>
  </cellStyles>
  <dxfs count="12"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4">
    <tableStyle name="PARTITI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PARTITI-style 2" pivot="0" count="3" xr9:uid="{00000000-0011-0000-FFFF-FFFF01000000}">
      <tableStyleElement type="headerRow" dxfId="8"/>
      <tableStyleElement type="firstRowStripe" dxfId="7"/>
      <tableStyleElement type="secondRowStripe" dxfId="6"/>
    </tableStyle>
    <tableStyle name="CANDIDAT-style" pivot="0" count="3" xr9:uid="{00000000-0011-0000-FFFF-FFFF02000000}">
      <tableStyleElement type="headerRow" dxfId="5"/>
      <tableStyleElement type="firstRowStripe" dxfId="4"/>
      <tableStyleElement type="secondRowStripe" dxfId="3"/>
    </tableStyle>
    <tableStyle name="CANDIDAT-style 2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P" refreshedDate="45455.438474537033" refreshedVersion="8" recordCount="176" xr:uid="{00000000-000A-0000-FFFF-FFFF00000000}">
  <cacheSource type="worksheet">
    <worksheetSource ref="A1:AK5529" sheet="DataSheet"/>
  </cacheSource>
  <cacheFields count="37">
    <cacheField name="Sezione ELETTORALE" numFmtId="0">
      <sharedItems containsString="0" containsBlank="1" containsNumber="1" containsInteger="1" minValue="1" maxValue="2585" count="1835">
        <n v="412"/>
        <n v="413"/>
        <n v="415"/>
        <n v="416"/>
        <n v="417"/>
        <n v="418"/>
        <n v="419"/>
        <n v="420"/>
        <n v="421"/>
        <n v="422"/>
        <n v="423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2"/>
        <n v="493"/>
        <n v="494"/>
        <n v="495"/>
        <n v="496"/>
        <n v="497"/>
        <n v="499"/>
        <n v="500"/>
        <n v="501"/>
        <n v="502"/>
        <n v="503"/>
        <n v="505"/>
        <n v="506"/>
        <n v="507"/>
        <n v="508"/>
        <n v="509"/>
        <n v="511"/>
        <n v="514"/>
        <n v="516"/>
        <n v="517"/>
        <n v="518"/>
        <n v="520"/>
        <n v="522"/>
        <n v="524"/>
        <n v="525"/>
        <n v="526"/>
        <n v="527"/>
        <n v="528"/>
        <n v="529"/>
        <n v="530"/>
        <n v="536"/>
        <n v="578"/>
        <n v="579"/>
        <n v="580"/>
        <n v="581"/>
        <n v="582"/>
        <n v="586"/>
        <n v="589"/>
        <n v="590"/>
        <n v="591"/>
        <n v="592"/>
        <n v="593"/>
        <n v="594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14"/>
        <n v="615"/>
        <n v="617"/>
        <n v="618"/>
        <n v="619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57"/>
        <n v="662"/>
        <n v="663"/>
        <n v="664"/>
        <n v="665"/>
        <n v="667"/>
        <n v="668"/>
        <n v="669"/>
        <n v="670"/>
        <n v="676"/>
        <n v="937"/>
        <n v="938"/>
        <n v="940"/>
        <n v="2524"/>
        <m/>
        <n v="1993" u="1"/>
        <n v="2546" u="1"/>
        <n v="95" u="1"/>
        <n v="1086" u="1"/>
        <n v="1382" u="1"/>
        <n v="1651" u="1"/>
        <n v="193" u="1"/>
        <n v="1563" u="1"/>
        <n v="1602" u="1"/>
        <n v="1654" u="1"/>
        <n v="1145" u="1"/>
        <n v="2274" u="1"/>
        <n v="299" u="1"/>
        <n v="50" u="1"/>
        <n v="162" u="1"/>
        <n v="510" u="1"/>
        <n v="2522" u="1"/>
        <n v="1619" u="1"/>
        <n v="947" u="1"/>
        <n v="982" u="1"/>
        <n v="1055" u="1"/>
        <n v="1601" u="1"/>
        <n v="1956" u="1"/>
        <n v="983" u="1"/>
        <n v="1655" u="1"/>
        <n v="292" u="1"/>
        <n v="1618" u="1"/>
        <n v="287" u="1"/>
        <n v="159" u="1"/>
        <n v="2161" u="1"/>
        <n v="1138" u="1"/>
        <n v="907" u="1"/>
        <n v="275" u="1"/>
        <n v="301" u="1"/>
        <n v="1653" u="1"/>
        <n v="646" u="1"/>
        <n v="1726" u="1"/>
        <n v="141" u="1"/>
        <n v="245" u="1"/>
        <n v="1417" u="1"/>
        <n v="2427" u="1"/>
        <n v="2537" u="1"/>
        <n v="2091" u="1"/>
        <n v="1991" u="1"/>
        <n v="167" u="1"/>
        <n v="2165" u="1"/>
        <n v="973" u="1"/>
        <n v="1642" u="1"/>
        <n v="953" u="1"/>
        <n v="1634" u="1"/>
        <n v="768" u="1"/>
        <n v="2039" u="1"/>
        <n v="828" u="1"/>
        <n v="699" u="1"/>
        <n v="1973" u="1"/>
        <n v="2268" u="1"/>
        <n v="1034" u="1"/>
        <n v="2143" u="1"/>
        <n v="999" u="1"/>
        <n v="237" u="1"/>
        <n v="351" u="1"/>
        <n v="1647" u="1"/>
        <n v="767" u="1"/>
        <n v="1640" u="1"/>
        <n v="1969" u="1"/>
        <n v="1794" u="1"/>
        <n v="2428" u="1"/>
        <n v="1118" u="1"/>
        <n v="1364" u="1"/>
        <n v="977" u="1"/>
        <n v="267" u="1"/>
        <n v="1295" u="1"/>
        <n v="2530" u="1"/>
        <n v="1641" u="1"/>
        <n v="288" u="1"/>
        <n v="2040" u="1"/>
        <n v="1137" u="1"/>
        <n v="571" u="1"/>
        <n v="1652" u="1"/>
        <n v="1089" u="1"/>
        <n v="904" u="1"/>
        <n v="359" u="1"/>
        <n v="1360" u="1"/>
        <n v="959" u="1"/>
        <n v="1147" u="1"/>
        <n v="1992" u="1"/>
        <n v="1081" u="1"/>
        <n v="1365" u="1"/>
        <n v="113" u="1"/>
        <n v="570" u="1"/>
        <n v="1646" u="1"/>
        <n v="2552" u="1"/>
        <n v="1260" u="1"/>
        <n v="1994" u="1"/>
        <n v="224" u="1"/>
        <n v="1722" u="1"/>
        <n v="1175" u="1"/>
        <n v="1062" u="1"/>
        <n v="1604" u="1"/>
        <n v="171" u="1"/>
        <n v="1411" u="1"/>
        <n v="1617" u="1"/>
        <n v="1374" u="1"/>
        <n v="111" u="1"/>
        <n v="1971" u="1"/>
        <n v="261" u="1"/>
        <n v="1631" u="1"/>
        <n v="957" u="1"/>
        <n v="55" u="1"/>
        <n v="1152" u="1"/>
        <n v="2202" u="1"/>
        <n v="2370" u="1"/>
        <n v="1219" u="1"/>
        <n v="303" u="1"/>
        <n v="903" u="1"/>
        <n v="954" u="1"/>
        <n v="1957" u="1"/>
        <n v="1094" u="1"/>
        <n v="799" u="1"/>
        <n v="5" u="1"/>
        <n v="1795" u="1"/>
        <n v="2154" u="1"/>
        <n v="1229" u="1"/>
        <n v="147" u="1"/>
        <n v="2205" u="1"/>
        <n v="566" u="1"/>
        <n v="1296" u="1"/>
        <n v="1952" u="1"/>
        <n v="1054" u="1"/>
        <n v="195" u="1"/>
        <n v="302" u="1"/>
        <n v="2327" u="1"/>
        <n v="1633" u="1"/>
        <n v="1025" u="1"/>
        <n v="2372" u="1"/>
        <n v="717" u="1"/>
        <n v="1335" u="1"/>
        <n v="1234" u="1"/>
        <n v="114" u="1"/>
        <n v="265" u="1"/>
        <n v="1392" u="1"/>
        <n v="2271" u="1"/>
        <n v="1363" u="1"/>
        <n v="853" u="1"/>
        <n v="1945" u="1"/>
        <n v="305" u="1"/>
        <n v="569" u="1"/>
        <n v="67" u="1"/>
        <n v="2086" u="1"/>
        <n v="1264" u="1"/>
        <n v="2077" u="1"/>
        <n v="961" u="1"/>
        <n v="120" u="1"/>
        <n v="1136" u="1"/>
        <n v="715" u="1"/>
        <n v="1968" u="1"/>
        <n v="946" u="1"/>
        <n v="966" u="1"/>
        <n v="1178" u="1"/>
        <n v="1826" u="1"/>
        <n v="1075" u="1"/>
        <n v="1574" u="1"/>
        <n v="1225" u="1"/>
        <n v="2330" u="1"/>
        <n v="1522" u="1"/>
        <n v="1158" u="1"/>
        <n v="798" u="1"/>
        <n v="2138" u="1"/>
        <n v="112" u="1"/>
        <n v="743" u="1"/>
        <n v="1403" u="1"/>
        <n v="945" u="1"/>
        <n v="2367" u="1"/>
        <n v="1268" u="1"/>
        <n v="1998" u="1"/>
        <n v="2378" u="1"/>
        <n v="356" u="1"/>
        <n v="1039" u="1"/>
        <n v="889" u="1"/>
        <n v="908" u="1"/>
        <n v="1562" u="1"/>
        <n v="93" u="1"/>
        <n v="2321" u="1"/>
        <n v="1092" u="1"/>
        <n v="1536" u="1"/>
        <n v="335" u="1"/>
        <n v="865" u="1"/>
        <n v="906" u="1"/>
        <n v="1179" u="1"/>
        <n v="306" u="1"/>
        <n v="1261" u="1"/>
        <n v="357" u="1"/>
        <n v="1789" u="1"/>
        <n v="129" u="1"/>
        <n v="762" u="1"/>
        <n v="1247" u="1"/>
        <n v="2326" u="1"/>
        <n v="2429" u="1"/>
        <n v="194" u="1"/>
        <n v="1133" u="1"/>
        <n v="47" u="1"/>
        <n v="900" u="1"/>
        <n v="864" u="1"/>
        <n v="780" u="1"/>
        <n v="1119" u="1"/>
        <n v="1495" u="1"/>
        <n v="253" u="1"/>
        <n v="1483" u="1"/>
        <n v="285" u="1"/>
        <n v="1632" u="1"/>
        <n v="2371" u="1"/>
        <n v="2041" u="1"/>
        <n v="1990" u="1"/>
        <n v="1077" u="1"/>
        <n v="1954" u="1"/>
        <n v="2430" u="1"/>
        <n v="858" u="1"/>
        <n v="1227" u="1"/>
        <n v="1828" u="1"/>
        <n v="298" u="1"/>
        <n v="950" u="1"/>
        <n v="45" u="1"/>
        <n v="813" u="1"/>
        <n v="1561" u="1"/>
        <n v="759" u="1"/>
        <n v="1699" u="1"/>
        <n v="1938" u="1"/>
        <n v="1415" u="1"/>
        <n v="1036" u="1"/>
        <n v="2237" u="1"/>
        <n v="184" u="1"/>
        <n v="778" u="1"/>
        <n v="1852" u="1"/>
        <n v="358" u="1"/>
        <n v="1909" u="1"/>
        <n v="307" u="1"/>
        <n v="1375" u="1"/>
        <n v="1207" u="1"/>
        <n v="1135" u="1"/>
        <n v="352" u="1"/>
        <n v="313" u="1"/>
        <n v="1325" u="1"/>
        <n v="1038" u="1"/>
        <n v="975" u="1"/>
        <n v="244" u="1"/>
        <n v="958" u="1"/>
        <n v="2148" u="1"/>
        <n v="1544" u="1"/>
        <n v="1370" u="1"/>
        <n v="2042" u="1"/>
        <n v="130" u="1"/>
        <n v="1076" u="1"/>
        <n v="1930" u="1"/>
        <n v="2118" u="1"/>
        <n v="1042" u="1"/>
        <n v="1274" u="1"/>
        <n v="2508" u="1"/>
        <n v="814" u="1"/>
        <n v="1142" u="1"/>
        <n v="1003" u="1"/>
        <n v="645" u="1"/>
        <n v="1735" u="1"/>
        <n v="1824" u="1"/>
        <n v="967" u="1"/>
        <n v="1085" u="1"/>
        <n v="775" u="1"/>
        <n v="168" u="1"/>
        <n v="1708" u="1"/>
        <n v="2380" u="1"/>
        <n v="1371" u="1"/>
        <n v="2532" u="1"/>
        <n v="2054" u="1"/>
        <n v="1336" u="1"/>
        <n v="295" u="1"/>
        <n v="2094" u="1"/>
        <n v="984" u="1"/>
        <n v="60" u="1"/>
        <n v="1272" u="1"/>
        <n v="1542" u="1"/>
        <n v="851" u="1"/>
        <n v="960" u="1"/>
        <n v="788" u="1"/>
        <n v="779" u="1"/>
        <n v="2" u="1"/>
        <n v="1176" u="1"/>
        <n v="2379" u="1"/>
        <n v="2270" u="1"/>
        <n v="1497" u="1"/>
        <n v="2003" u="1"/>
        <n v="1838" u="1"/>
        <n v="1426" u="1"/>
        <n v="2510" u="1"/>
        <n v="2369" u="1"/>
        <n v="881" u="1"/>
        <n v="2049" u="1"/>
        <n v="901" u="1"/>
        <n v="2548" u="1"/>
        <n v="1297" u="1"/>
        <n v="2045" u="1"/>
        <n v="2277" u="1"/>
        <n v="1372" u="1"/>
        <n v="915" u="1"/>
        <n v="188" u="1"/>
        <n v="2176" u="1"/>
        <n v="564" u="1"/>
        <n v="203" u="1"/>
        <n v="2539" u="1"/>
        <n v="3" u="1"/>
        <n v="2374" u="1"/>
        <n v="1580" u="1"/>
        <n v="186" u="1"/>
        <n v="1785" u="1"/>
        <n v="1238" u="1"/>
        <n v="1088" u="1"/>
        <n v="1701" u="1"/>
        <n v="776" u="1"/>
        <n v="854" u="1"/>
        <n v="1866" u="1"/>
        <n v="1620" u="1"/>
        <n v="1373" u="1"/>
        <n v="254" u="1"/>
        <n v="2538" u="1"/>
        <n v="1389" u="1"/>
        <n v="2526" u="1"/>
        <n v="2366" u="1"/>
        <n v="1383" u="1"/>
        <n v="899" u="1"/>
        <n v="300" u="1"/>
        <n v="163" u="1"/>
        <n v="43" u="1"/>
        <n v="955" u="1"/>
        <n v="2024" u="1"/>
        <n v="4" u="1"/>
        <n v="1716" u="1"/>
        <n v="787" u="1"/>
        <n v="1565" u="1"/>
        <n v="2331" u="1"/>
        <n v="1224" u="1"/>
        <n v="2211" u="1"/>
        <n v="829" u="1"/>
        <n v="534" u="1"/>
        <n v="1087" u="1"/>
        <n v="1198" u="1"/>
        <n v="1807" u="1"/>
        <n v="246" u="1"/>
        <n v="1837" u="1"/>
        <n v="1416" u="1"/>
        <n v="1201" u="1"/>
        <n v="1566" u="1"/>
        <n v="2044" u="1"/>
        <n v="1458" u="1"/>
        <n v="257" u="1"/>
        <n v="1117" u="1"/>
        <n v="1173" u="1"/>
        <n v="2025" u="1"/>
        <n v="1639" u="1"/>
        <n v="796" u="1"/>
        <n v="1421" u="1"/>
        <n v="1950" u="1"/>
        <n v="565" u="1"/>
        <n v="1643" u="1"/>
        <n v="808" u="1"/>
        <n v="2092" u="1"/>
        <n v="1827" u="1"/>
        <n v="1344" u="1"/>
        <n v="1195" u="1"/>
        <n v="2518" u="1"/>
        <n v="949" u="1"/>
        <n v="817" u="1"/>
        <n v="1958" u="1"/>
        <n v="1407" u="1"/>
        <n v="53" u="1"/>
        <n v="1391" u="1"/>
        <n v="744" u="1"/>
        <n v="1149" u="1"/>
        <n v="1630" u="1"/>
        <n v="897" u="1"/>
        <n v="2550" u="1"/>
        <n v="2089" u="1"/>
        <n v="1331" u="1"/>
        <n v="1456" u="1"/>
        <n v="1005" u="1"/>
        <n v="1660" u="1"/>
        <n v="1174" u="1"/>
        <n v="2023" u="1"/>
        <n v="777" u="1"/>
        <n v="276" u="1"/>
        <n v="1579" u="1"/>
        <n v="1423" u="1"/>
        <n v="1345" u="1"/>
        <n v="745" u="1"/>
        <n v="786" u="1"/>
        <n v="766" u="1"/>
        <n v="1369" u="1"/>
        <n v="1205" u="1"/>
        <n v="26" u="1"/>
        <n v="809" u="1"/>
        <n v="985" u="1"/>
        <n v="2083" u="1"/>
        <n v="314" u="1"/>
        <n v="1206" u="1"/>
        <n v="795" u="1"/>
        <n v="1334" u="1"/>
        <n v="1269" u="1"/>
        <n v="2055" u="1"/>
        <n v="1942" u="1"/>
        <n v="741" u="1"/>
        <n v="2076" u="1"/>
        <n v="898" u="1"/>
        <n v="1486" u="1"/>
        <n v="905" u="1"/>
        <n v="1368" u="1"/>
        <n v="238" u="1"/>
        <n v="1385" u="1"/>
        <n v="1347" u="1"/>
        <n v="742" u="1"/>
        <n v="972" u="1"/>
        <n v="1839" u="1"/>
        <n v="2563" u="1"/>
        <n v="952" u="1"/>
        <n v="763" u="1"/>
        <n v="2146" u="1"/>
        <n v="1367" u="1"/>
        <n v="1659" u="1"/>
        <n v="1635" u="1"/>
        <n v="1424" u="1"/>
        <n v="279" u="1"/>
        <n v="1332" u="1"/>
        <n v="27" u="1"/>
        <n v="1390" u="1"/>
        <n v="1002" u="1"/>
        <n v="1140" u="1"/>
        <n v="1578" u="1"/>
        <n v="157" u="1"/>
        <n v="33" u="1"/>
        <n v="1694" u="1"/>
        <n v="258" u="1"/>
        <n v="1144" u="1"/>
        <n v="976" u="1"/>
        <n v="2203" u="1"/>
        <n v="25" u="1"/>
        <n v="1186" u="1"/>
        <n v="1333" u="1"/>
        <n v="1035" u="1"/>
        <n v="7" u="1"/>
        <n v="1348" u="1"/>
        <n v="84" u="1"/>
        <n v="1737" u="1"/>
        <n v="2001" u="1"/>
        <n v="1758" u="1"/>
        <n v="1650" u="1"/>
        <n v="8" u="1"/>
        <n v="863" u="1"/>
        <n v="1487" u="1"/>
        <n v="2514" u="1"/>
        <n v="1001" u="1"/>
        <n v="1755" u="1"/>
        <n v="1480" u="1"/>
        <n v="873" u="1"/>
        <n v="1656" u="1"/>
        <n v="1459" u="1"/>
        <n v="1032" u="1"/>
        <n v="1718" u="1"/>
        <n v="1096" u="1"/>
        <n v="693" u="1"/>
        <n v="191" u="1"/>
        <n v="1275" u="1"/>
        <n v="2507" u="1"/>
        <n v="1787" u="1"/>
        <n v="1695" u="1"/>
        <n v="2390" u="1"/>
        <n v="963" u="1"/>
        <n v="2136" u="1"/>
        <n v="1053" u="1"/>
        <n v="1114" u="1"/>
        <n v="802" u="1"/>
        <n v="2320" u="1"/>
        <n v="944" u="1"/>
        <n v="2217" u="1"/>
        <n v="1481" u="1"/>
        <n v="9" u="1"/>
        <n v="256" u="1"/>
        <n v="1636" u="1"/>
        <n v="268" u="1"/>
        <n v="1218" u="1"/>
        <n v="1074" u="1"/>
        <n v="1770" u="1"/>
        <n v="1027" u="1"/>
        <n v="143" u="1"/>
        <n v="1112" u="1"/>
        <n v="1276" u="1"/>
        <n v="1736" u="1"/>
        <n v="855" u="1"/>
        <n v="1657" u="1"/>
        <n v="931" u="1"/>
        <n v="1746" u="1"/>
        <n v="2163" u="1"/>
        <n v="1177" u="1"/>
        <n v="1769" u="1"/>
        <n v="1143" u="1"/>
        <n v="872" u="1"/>
        <n v="1662" u="1"/>
        <n v="2377" u="1"/>
        <n v="1448" u="1"/>
        <n v="1255" u="1"/>
        <n v="1162" u="1"/>
        <n v="2022" u="1"/>
        <n v="1083" u="1"/>
        <n v="1696" u="1"/>
        <n v="1070" u="1"/>
        <n v="387" u="1"/>
        <n v="291" u="1"/>
        <n v="1028" u="1"/>
        <n v="266" u="1"/>
        <n v="848" u="1"/>
        <n v="882" u="1"/>
        <n v="1414" u="1"/>
        <n v="1410" u="1"/>
        <n v="1165" u="1"/>
        <n v="1187" u="1"/>
        <n v="1768" u="1"/>
        <n v="1278" u="1"/>
        <n v="1113" u="1"/>
        <n v="577" u="1"/>
        <n v="1485" u="1"/>
        <n v="1146" u="1"/>
        <n v="913" u="1"/>
        <n v="1134" u="1"/>
        <n v="2456" u="1"/>
        <n v="1317" u="1"/>
        <n v="1621" u="1"/>
        <n v="1788" u="1"/>
        <n v="1071" u="1"/>
        <n v="651" u="1"/>
        <n v="2323" u="1"/>
        <n v="255" u="1"/>
        <n v="1361" u="1"/>
        <n v="1663" u="1"/>
        <n v="1031" u="1"/>
        <n v="1166" u="1"/>
        <n v="205" u="1"/>
        <n v="1744" u="1"/>
        <n v="2142" u="1"/>
        <n v="153" u="1"/>
        <n v="1194" u="1"/>
        <n v="1279" u="1"/>
        <n v="278" u="1"/>
        <n v="308" u="1"/>
        <n v="1836" u="1"/>
        <n v="970" u="1"/>
        <n v="649" u="1"/>
        <n v="1000" u="1"/>
        <n v="1073" u="1"/>
        <n v="879" u="1"/>
        <n v="2218" u="1"/>
        <n v="1091" u="1"/>
        <n v="1684" u="1"/>
        <n v="1433" u="1"/>
        <n v="1084" u="1"/>
        <n v="1266" u="1"/>
        <n v="1196" u="1"/>
        <n v="1167" u="1"/>
        <n v="1386" u="1"/>
        <n v="862" u="1"/>
        <n v="1666" u="1"/>
        <n v="1697" u="1"/>
        <n v="2096" u="1"/>
        <n v="1337" u="1"/>
        <n v="801" u="1"/>
        <n v="1069" u="1"/>
        <n v="1442" u="1"/>
        <n v="2453" u="1"/>
        <n v="2544" u="1"/>
        <n v="691" u="1"/>
        <n v="1526" u="1"/>
        <n v="1622" u="1"/>
        <n v="1202" u="1"/>
        <n v="1387" u="1"/>
        <n v="236" u="1"/>
        <n v="998" u="1"/>
        <n v="1766" u="1"/>
        <n v="2173" u="1"/>
        <n v="1461" u="1"/>
        <n v="2516" u="1"/>
        <n v="1154" u="1"/>
        <n v="1679" u="1"/>
        <n v="1078" u="1"/>
        <n v="1168" u="1"/>
        <n v="1172" u="1"/>
        <n v="2093" u="1"/>
        <n v="1362" u="1"/>
        <n v="830" u="1"/>
        <n v="12" u="1"/>
        <n v="206" u="1"/>
        <n v="6" u="1"/>
        <n v="2147" u="1"/>
        <n v="653" u="1"/>
        <n v="1067" u="1"/>
        <n v="884" u="1"/>
        <n v="1644" u="1"/>
        <n v="1851" u="1"/>
        <n v="277" u="1"/>
        <n v="2095" u="1"/>
        <n v="1804" u="1"/>
        <n v="1767" u="1"/>
        <n v="1428" u="1"/>
        <n v="1233" u="1"/>
        <n v="2219" u="1"/>
        <n v="1707" u="1"/>
        <n v="1072" u="1"/>
        <n v="1029" u="1"/>
        <n v="1169" u="1"/>
        <n v="1155" u="1"/>
        <n v="797" u="1"/>
        <n v="2043" u="1"/>
        <n v="2017" u="1"/>
        <n v="2066" u="1"/>
        <n v="1745" u="1"/>
        <n v="1978" u="1"/>
        <n v="692" u="1"/>
        <n v="1093" u="1"/>
        <n v="1847" u="1"/>
        <n v="1405" u="1"/>
        <n v="783" u="1"/>
        <n v="914" u="1"/>
        <n v="1645" u="1"/>
        <n v="1779" u="1"/>
        <n v="2504" u="1"/>
        <n v="1170" u="1"/>
        <n v="861" u="1"/>
        <n v="2181" u="1"/>
        <n v="1148" u="1"/>
        <n v="2164" u="1"/>
        <n v="1475" u="1"/>
        <n v="1156" u="1"/>
        <n v="1060" u="1"/>
        <n v="1079" u="1"/>
        <n v="1447" u="1"/>
        <n v="1429" u="1"/>
        <n v="2387" u="1"/>
        <n v="1188" u="1"/>
        <n v="1030" u="1"/>
        <n v="1780" u="1"/>
        <n v="782" u="1"/>
        <n v="2273" u="1"/>
        <n v="228" u="1"/>
        <n v="1802" u="1"/>
        <n v="885" u="1"/>
        <n v="158" u="1"/>
        <n v="2391" u="1"/>
        <n v="1273" u="1"/>
        <n v="1061" u="1"/>
        <n v="1443" u="1"/>
        <n v="2529" u="1"/>
        <n v="1477" u="1"/>
        <n v="284" u="1"/>
        <n v="821" u="1"/>
        <n v="902" u="1"/>
        <n v="2175" u="1"/>
        <n v="1948" u="1"/>
        <n v="1058" u="1"/>
        <n v="2432" u="1"/>
        <n v="866" u="1"/>
        <n v="294" u="1"/>
        <n v="2388" u="1"/>
        <n v="1246" u="1"/>
        <n v="239" u="1"/>
        <n v="1970" u="1"/>
        <n v="781" u="1"/>
        <n v="2230" u="1"/>
        <n v="1479" u="1"/>
        <n v="2149" u="1"/>
        <n v="1052" u="1"/>
        <n v="1125" u="1"/>
        <n v="1189" u="1"/>
        <n v="1080" u="1"/>
        <n v="2016" u="1"/>
        <n v="871" u="1"/>
        <n v="1395" u="1"/>
        <n v="190" u="1"/>
        <n v="1430" u="1"/>
        <n v="1476" u="1"/>
        <n v="1057" u="1"/>
        <n v="340" u="1"/>
        <n v="1967" u="1"/>
        <n v="2375" u="1"/>
        <n v="1082" u="1"/>
        <n v="1249" u="1"/>
        <n v="2368" u="1"/>
        <n v="1277" u="1"/>
        <n v="1605" u="1"/>
        <n v="1908" u="1"/>
        <n v="2389" u="1"/>
        <n v="44" u="1"/>
        <n v="1432" u="1"/>
        <n v="1056" u="1"/>
        <n v="1065" u="1"/>
        <n v="1412" u="1"/>
        <n v="1741" u="1"/>
        <n v="1474" u="1"/>
        <n v="1809" u="1"/>
        <n v="1692" u="1"/>
        <n v="1267" u="1"/>
        <n v="1099" u="1"/>
        <n v="1250" u="1"/>
        <n v="1063" u="1"/>
        <n v="1462" u="1"/>
        <n v="1637" u="1"/>
        <n v="144" u="1"/>
        <n v="247" u="1"/>
        <n v="1797" u="1"/>
        <n v="2433" u="1"/>
        <n v="968" u="1"/>
        <n v="1150" u="1"/>
        <n v="1394" u="1"/>
        <n v="974" u="1"/>
        <n v="1280" u="1"/>
        <n v="1550" u="1"/>
        <n v="1425" u="1"/>
        <n v="1059" u="1"/>
        <n v="227" u="1"/>
        <n v="1473" u="1"/>
        <n v="2373" u="1"/>
        <n v="819" u="1"/>
        <n v="2182" u="1"/>
        <n v="1190" u="1"/>
        <n v="1910" u="1"/>
        <n v="1436" u="1"/>
        <n v="1525" u="1"/>
        <n v="1251" u="1"/>
        <n v="2088" u="1"/>
        <n v="1435" u="1"/>
        <n v="2053" u="1"/>
        <n v="1840" u="1"/>
        <n v="964" u="1"/>
        <n v="2170" u="1"/>
        <n v="1265" u="1"/>
        <n v="1064" u="1"/>
        <n v="37" u="1"/>
        <n v="1281" u="1"/>
        <n v="2272" u="1"/>
        <n v="2145" u="1"/>
        <n v="1256" u="1"/>
        <n v="1527" u="1"/>
        <n v="572" u="1"/>
        <n v="1343" u="1"/>
        <n v="1472" u="1"/>
        <n v="1759" u="1"/>
        <n v="2528" u="1"/>
        <n v="1450" u="1"/>
        <n v="2521" u="1"/>
        <n v="1911" u="1"/>
        <n v="1607" u="1"/>
        <n v="644" u="1"/>
        <n v="1" u="1"/>
        <n v="248" u="1"/>
        <n v="145" u="1"/>
        <n v="1738" u="1"/>
        <n v="281" u="1"/>
        <n v="1126" u="1"/>
        <n v="341" u="1"/>
        <n v="1977" u="1"/>
        <n v="1258" u="1"/>
        <n v="290" u="1"/>
        <n v="705" u="1"/>
        <n v="363" u="1"/>
        <n v="1841" u="1"/>
        <n v="573" u="1"/>
        <n v="1257" u="1"/>
        <n v="1683" u="1"/>
        <n v="82" u="1"/>
        <n v="1046" u="1"/>
        <n v="2166" u="1"/>
        <n v="289" u="1"/>
        <n v="1912" u="1"/>
        <n v="360" u="1"/>
        <n v="1397" u="1"/>
        <n v="1318" u="1"/>
        <n v="1346" u="1"/>
        <n v="1434" u="1"/>
        <n v="1449" u="1"/>
        <n v="1528" u="1"/>
        <n v="706" u="1"/>
        <n v="2431" u="1"/>
        <n v="1564" u="1"/>
        <n v="249" u="1"/>
        <n v="1127" u="1"/>
        <n v="1786" u="1"/>
        <n v="365" u="1"/>
        <n v="2139" u="1"/>
        <n v="1658" u="1"/>
        <n v="574" u="1"/>
        <n v="1047" u="1"/>
        <n v="707" u="1"/>
        <n v="1524" u="1"/>
        <n v="2087" u="1"/>
        <n v="1913" u="1"/>
        <n v="971" u="1"/>
        <n v="1120" u="1"/>
        <n v="11" u="1"/>
        <n v="225" u="1"/>
        <n v="280" u="1"/>
        <n v="362" u="1"/>
        <n v="708" u="1"/>
        <n v="344" u="1"/>
        <n v="1283" u="1"/>
        <n v="1463" u="1"/>
        <n v="1569" u="1"/>
        <n v="1048" u="1"/>
        <n v="1484" u="1"/>
        <n v="2167" u="1"/>
        <n v="1529" u="1"/>
        <n v="342" u="1"/>
        <n v="1842" u="1"/>
        <n v="2012" u="1"/>
        <n v="1400" u="1"/>
        <n v="2178" u="1"/>
        <n v="575" u="1"/>
        <n v="1199" u="1"/>
        <n v="131" u="1"/>
        <n v="1406" u="1"/>
        <n v="912" u="1"/>
        <n v="1181" u="1"/>
        <n v="1338" u="1"/>
        <n v="240" u="1"/>
        <n v="1949" u="1"/>
        <n v="683" u="1"/>
        <n v="187" u="1"/>
        <n v="1049" u="1"/>
        <n v="2376" u="1"/>
        <n v="2171" u="1"/>
        <n v="1455" u="1"/>
        <n v="78" u="1"/>
        <n v="1037" u="1"/>
        <n v="1843" u="1"/>
        <n v="196" u="1"/>
        <n v="345" u="1"/>
        <n v="1051" u="1"/>
        <n v="1399" u="1"/>
        <n v="839" u="1"/>
        <n v="36" u="1"/>
        <n v="857" u="1"/>
        <n v="1530" u="1"/>
        <n v="2225" u="1"/>
        <n v="293" u="1"/>
        <n v="192" u="1"/>
        <n v="695" u="1"/>
        <n v="1122" u="1"/>
        <n v="943" u="1"/>
        <n v="1050" u="1"/>
        <n v="185" u="1"/>
        <n v="852" u="1"/>
        <n v="343" u="1"/>
        <n v="2015" u="1"/>
        <n v="1796" u="1"/>
        <n v="124" u="1"/>
        <n v="1123" u="1"/>
        <n v="1151" u="1"/>
        <n v="1844" u="1"/>
        <n v="2174" u="1"/>
        <n v="1316" u="1"/>
        <n v="1404" u="1"/>
        <n v="241" u="1"/>
        <n v="576" u="1"/>
        <n v="1398" u="1"/>
        <n v="269" u="1"/>
        <n v="1739" u="1"/>
        <n v="1393" u="1"/>
        <n v="1349" u="1"/>
        <n v="1465" u="1"/>
        <n v="316" u="1"/>
        <n v="1182" u="1"/>
        <n v="2324" u="1"/>
        <n v="936" u="1"/>
        <n v="1220" u="1"/>
        <n v="1124" u="1"/>
        <n v="700" u="1"/>
        <n v="1706" u="1"/>
        <n v="59" u="1"/>
        <n v="789" u="1"/>
        <n v="226" u="1"/>
        <n v="792" u="1"/>
        <n v="270" u="1"/>
        <n v="2227" u="1"/>
        <n v="1004" u="1"/>
        <n v="1422" u="1"/>
        <n v="197" u="1"/>
        <n v="1180" u="1"/>
        <n v="1228" u="1"/>
        <n v="1516" u="1"/>
        <n v="1284" u="1"/>
        <n v="1350" u="1"/>
        <n v="242" u="1"/>
        <n v="2050" u="1"/>
        <n v="2051" u="1"/>
        <n v="1451" u="1"/>
        <n v="685" u="1"/>
        <n v="1141" u="1"/>
        <n v="816" u="1"/>
        <n v="1845" u="1"/>
        <n v="790" u="1"/>
        <n v="1693" u="1"/>
        <n v="94" u="1"/>
        <n v="271" u="1"/>
        <n v="1806" u="1"/>
        <n v="704" u="1"/>
        <n v="1222" u="1"/>
        <n v="842" u="1"/>
        <n v="754" u="1"/>
        <n v="1515" u="1"/>
        <n v="146" u="1"/>
        <n v="1351" u="1"/>
        <n v="1097" u="1"/>
        <n v="243" u="1"/>
        <n v="703" u="1"/>
        <n v="1040" u="1"/>
        <n v="791" u="1"/>
        <n v="1734" u="1"/>
        <n v="1853" u="1"/>
        <n v="890" u="1"/>
        <n v="1466" u="1"/>
        <n v="200" u="1"/>
        <n v="595" u="1"/>
        <n v="1235" u="1"/>
        <n v="1816" u="1"/>
        <n v="1402" u="1"/>
        <n v="272" u="1"/>
        <n v="2365" u="1"/>
        <n v="38" u="1"/>
        <n v="2111" u="1"/>
        <n v="702" u="1"/>
        <n v="1352" u="1"/>
        <n v="1440" u="1"/>
        <n v="85" u="1"/>
        <n v="1514" u="1"/>
        <n v="1418" u="1"/>
        <n v="2315" u="1"/>
        <n v="1691" u="1"/>
        <n v="96" u="1"/>
        <n v="2010" u="1"/>
        <n v="1452" u="1"/>
        <n v="785" u="1"/>
        <n v="274" u="1"/>
        <n v="1705" u="1"/>
        <n v="1159" u="1"/>
        <n v="1041" u="1"/>
        <n v="1128" u="1"/>
        <n v="1814" u="1"/>
        <n v="1846" u="1"/>
        <n v="1353" u="1"/>
        <n v="125" u="1"/>
        <n v="2185" u="1"/>
        <n v="76" u="1"/>
        <n v="1567" u="1"/>
        <n v="2316" u="1"/>
        <n v="1800" u="1"/>
        <n v="1129" u="1"/>
        <n v="1420" u="1"/>
        <n v="793" u="1"/>
        <n v="1543" u="1"/>
        <n v="1139" u="1"/>
        <n v="1248" u="1"/>
        <n v="1690" u="1"/>
        <n v="1354" u="1"/>
        <n v="1130" u="1"/>
        <n v="1513" u="1"/>
        <n v="1223" u="1"/>
        <n v="1043" u="1"/>
        <n v="1183" u="1"/>
        <n v="1160" u="1"/>
        <n v="250" u="1"/>
        <n v="2525" u="1"/>
        <n v="189" u="1"/>
        <n v="2317" u="1"/>
        <n v="794" u="1"/>
        <n v="2008" u="1"/>
        <n v="2153" u="1"/>
        <n v="1661" u="1"/>
        <n v="911" u="1"/>
        <n v="1813" u="1"/>
        <n v="1131" u="1"/>
        <n v="2052" u="1"/>
        <n v="755" u="1"/>
        <n v="2216" u="1"/>
        <n v="273" u="1"/>
        <n v="965" u="1"/>
        <n v="1355" u="1"/>
        <n v="1512" u="1"/>
        <n v="1560" u="1"/>
        <n v="201" u="1"/>
        <n v="844" u="1"/>
        <n v="1848" u="1"/>
        <n v="2393" u="1"/>
        <n v="1262" u="1"/>
        <n v="1161" u="1"/>
        <n v="1217" u="1"/>
        <n v="698" u="1"/>
        <n v="850" u="1"/>
        <n v="2560" u="1"/>
        <n v="654" u="1"/>
        <n v="127" u="1"/>
        <n v="1045" u="1"/>
        <n v="296" u="1"/>
        <n v="1825" u="1"/>
        <n v="1817" u="1"/>
        <n v="1453" u="1"/>
        <n v="909" u="1"/>
        <n v="753" u="1"/>
        <n v="379" u="1"/>
        <n v="1478" u="1"/>
        <n v="2318" u="1"/>
        <n v="1805" u="1"/>
        <n v="2117" u="1"/>
        <n v="1664" u="1"/>
        <n v="697" u="1"/>
        <n v="1496" u="1"/>
        <n v="1396" u="1"/>
        <n v="2543" u="1"/>
        <n v="2009" u="1"/>
        <n v="1511" u="1"/>
        <n v="1098" u="1"/>
        <n v="887" u="1"/>
        <n v="1184" u="1"/>
        <n v="10" u="1"/>
        <n v="679" u="1"/>
        <n v="2319" u="1"/>
        <n v="204" u="1"/>
        <n v="99" u="1"/>
        <n v="2527" u="1"/>
        <n v="1724" u="1"/>
        <n v="41" u="1"/>
        <n v="1688" u="1"/>
        <n v="1815" u="1"/>
        <n v="1924" u="1"/>
        <n v="1849" u="1"/>
        <n v="910" u="1"/>
        <n v="860" u="1"/>
        <n v="1044" u="1"/>
        <n v="2515" u="1"/>
        <n v="680" u="1"/>
        <n v="1850" u="1"/>
        <n v="2011" u="1"/>
        <n v="1812" u="1"/>
        <n v="758" u="1"/>
        <n v="1185" u="1"/>
        <n v="24" u="1"/>
        <n v="838" u="1"/>
        <n v="251" u="1"/>
        <n v="2013" u="1"/>
        <n v="1232" u="1"/>
        <n v="1761" u="1"/>
        <n v="1925" u="1"/>
        <n v="1203" u="1"/>
        <n v="681" u="1"/>
        <n v="2180" u="1"/>
        <n v="2226" u="1"/>
        <n v="1379" u="1"/>
        <n v="283" u="1"/>
        <n v="1687" u="1"/>
        <n v="311" u="1"/>
        <n v="652" u="1"/>
        <n v="77" u="1"/>
        <n v="843" u="1"/>
        <n v="2031" u="1"/>
        <n v="1972" u="1"/>
        <n v="2344" u="1"/>
        <n v="567" u="1"/>
        <n v="1754" u="1"/>
        <n v="1482" u="1"/>
        <n v="1239" u="1"/>
        <n v="2355" u="1"/>
        <n v="1829" u="1"/>
        <n v="689" u="1"/>
        <n v="1204" u="1"/>
        <n v="1381" u="1"/>
        <n v="1685" u="1"/>
        <n v="2110" u="1"/>
        <n v="1380" u="1"/>
        <n v="849" u="1"/>
        <n v="2394" u="1"/>
        <n v="1926" u="1"/>
        <n v="647" u="1"/>
        <n v="2027" u="1"/>
        <n v="1698" u="1"/>
        <n v="169" u="1"/>
        <n v="39" u="1"/>
        <n v="1965" u="1"/>
        <n v="568" u="1"/>
        <n v="83" u="1"/>
        <n v="1810" u="1"/>
        <n v="1753" u="1"/>
        <n v="690" u="1"/>
        <n v="2188" u="1"/>
        <n v="1236" u="1"/>
        <n v="1682" u="1"/>
        <n v="1570" u="1"/>
        <n v="845" u="1"/>
        <n v="2513" u="1"/>
        <n v="1095" u="1"/>
        <n v="376" u="1"/>
        <n v="2116" u="1"/>
        <n v="1729" u="1"/>
        <n v="498" u="1"/>
        <n v="252" u="1"/>
        <n v="2140" u="1"/>
        <n v="1366" u="1"/>
        <n v="2303" u="1"/>
        <n v="2026" u="1"/>
        <n v="1237" u="1"/>
        <n v="297" u="1"/>
        <n v="1571" u="1"/>
        <n v="2557" u="1"/>
        <n v="1460" u="1"/>
        <n v="2155" u="1"/>
        <n v="2014" u="1"/>
        <n v="1884" u="1"/>
        <n v="32" u="1"/>
        <n v="1873" u="1"/>
        <n v="2566" u="1"/>
        <n v="1665" u="1"/>
        <n v="2141" u="1"/>
        <n v="346" u="1"/>
        <n v="1728" u="1"/>
        <n v="859" u="1"/>
        <n v="1523" u="1"/>
        <n v="1376" u="1"/>
        <n v="1811" u="1"/>
        <n v="688" u="1"/>
        <n v="2032" u="1"/>
        <n v="1200" u="1"/>
        <n v="1240" u="1"/>
        <n v="132" u="1"/>
        <n v="650" u="1"/>
        <n v="377" u="1"/>
        <n v="1874" u="1"/>
        <n v="1271" u="1"/>
        <n v="1731" u="1"/>
        <n v="1253" u="1"/>
        <n v="2144" u="1"/>
        <n v="978" u="1"/>
        <n v="1377" u="1"/>
        <n v="2028" u="1"/>
        <n v="1855" u="1"/>
        <n v="1756" u="1"/>
        <n v="2395" u="1"/>
        <n v="2152" u="1"/>
        <n v="1572" u="1"/>
        <n v="1680" u="1"/>
        <n v="1009" u="1"/>
        <n v="1717" u="1"/>
        <n v="1875" u="1"/>
        <n v="54" u="1"/>
        <n v="810" u="1"/>
        <n v="979" u="1"/>
        <n v="1388" u="1"/>
        <n v="380" u="1"/>
        <n v="133" u="1"/>
        <n v="2033" u="1"/>
        <n v="1715" u="1"/>
        <n v="980" u="1"/>
        <n v="1749" u="1"/>
        <n v="2168" u="1"/>
        <n v="2160" u="1"/>
        <n v="1920" u="1"/>
        <n v="378" u="1"/>
        <n v="1197" u="1"/>
        <n v="80" u="1"/>
        <n v="981" u="1"/>
        <n v="1876" u="1"/>
        <n v="1531" u="1"/>
        <n v="1066" u="1"/>
        <n v="1834" u="1"/>
        <n v="2257" u="1"/>
        <n v="2523" u="1"/>
        <n v="811" u="1"/>
        <n v="1921" u="1"/>
        <n v="1011" u="1"/>
        <n v="1491" u="1"/>
        <n v="1922" u="1"/>
        <n v="1751" u="1"/>
        <n v="1923" u="1"/>
        <n v="1877" u="1"/>
        <n v="2030" u="1"/>
        <n v="1324" u="1"/>
        <n v="1498" u="1"/>
        <n v="1714" u="1"/>
        <n v="2169" u="1"/>
        <n v="1927" u="1"/>
        <n v="2392" u="1"/>
        <n v="1784" u="1"/>
        <n v="1760" u="1"/>
        <n v="1603" u="1"/>
        <n v="1833" u="1"/>
        <n v="2356" u="1"/>
        <n v="2007" u="1"/>
        <n v="1981" u="1"/>
        <n v="1259" u="1"/>
        <n v="1033" u="1"/>
        <n v="1252" u="1"/>
        <n v="1678" u="1"/>
        <n v="1499" u="1"/>
        <n v="1568" u="1"/>
        <n v="46" u="1"/>
        <n v="1752" u="1"/>
        <n v="2179" u="1"/>
        <n v="1157" u="1"/>
        <n v="2114" u="1"/>
        <n v="1506" u="1"/>
        <n v="1984" u="1"/>
        <n v="1832" u="1"/>
        <n v="137" u="1"/>
        <n v="1966" u="1"/>
        <n v="1673" u="1"/>
        <n v="1445" u="1"/>
        <n v="1254" u="1"/>
        <n v="2354" u="1"/>
        <n v="1532" u="1"/>
        <n v="1500" u="1"/>
        <n v="1464" u="1"/>
        <n v="2006" u="1"/>
        <n v="1492" u="1"/>
        <n v="2103" u="1"/>
        <n v="1508" u="1"/>
        <n v="1831" u="1"/>
        <n v="1750" u="1"/>
        <n v="1675" u="1"/>
        <n v="1501" u="1"/>
        <n v="1153" u="1"/>
        <n v="1712" u="1"/>
        <n v="1928" u="1"/>
        <n v="2115" u="1"/>
        <n v="1830" u="1"/>
        <n v="1068" u="1"/>
        <n v="1983" u="1"/>
        <n v="837" u="1"/>
        <n v="1676" u="1"/>
        <n v="1293" u="1"/>
        <n v="1808" u="1"/>
        <n v="2005" u="1"/>
        <n v="2358" u="1"/>
        <n v="1446" u="1"/>
        <n v="1533" u="1"/>
        <n v="1502" u="1"/>
        <n v="1763" u="1"/>
        <n v="51" u="1"/>
        <n v="1879" u="1"/>
        <n v="1929" u="1"/>
        <n v="1507" u="1"/>
        <n v="1686" u="1"/>
        <n v="1674" u="1"/>
        <n v="315" u="1"/>
        <n v="282" u="1"/>
        <n v="1294" u="1"/>
        <n v="1980" u="1"/>
        <n v="149" u="1"/>
        <n v="1503" u="1"/>
        <n v="1287" u="1"/>
        <n v="1995" u="1"/>
        <n v="2357" u="1"/>
        <n v="1881" u="1"/>
        <n v="648" u="1"/>
        <n v="1931" u="1"/>
        <n v="1534" u="1"/>
        <n v="1677" u="1"/>
        <n v="1504" u="1"/>
        <n v="1285" u="1"/>
        <n v="35" u="1"/>
        <n v="1408" u="1"/>
        <n v="1982" u="1"/>
        <n v="874" u="1"/>
        <n v="1932" u="1"/>
        <n v="2512" u="1"/>
        <n v="1996" u="1"/>
        <n v="1100" u="1"/>
        <n v="1505" u="1"/>
        <n v="1882" u="1"/>
        <n v="1551" u="1"/>
        <n v="1535" u="1"/>
        <n v="1286" u="1"/>
        <n v="1288" u="1"/>
        <n v="156" u="1"/>
        <n v="892" u="1"/>
        <n v="2151" u="1"/>
        <n v="1444" u="1"/>
        <n v="13" u="1"/>
        <n v="31" u="1"/>
        <n v="1419" u="1"/>
        <n v="2478" u="1"/>
        <n v="1292" u="1"/>
        <n v="1289" u="1"/>
        <n v="100" u="1"/>
        <n v="1799" u="1"/>
        <n v="2004" u="1"/>
        <n v="2531" u="1"/>
        <n v="1939" u="1"/>
        <n v="1323" u="1"/>
        <n v="2364" u="1"/>
        <n v="1623" u="1"/>
        <n v="893" u="1"/>
        <n v="1290" u="1"/>
        <n v="2029" u="1"/>
        <n v="1101" u="1"/>
        <n v="1878" u="1"/>
        <n v="1987" u="1"/>
        <n v="1341" u="1"/>
        <n v="1291" u="1"/>
        <n v="1974" u="1"/>
        <n v="1988" u="1"/>
        <n v="1509" u="1"/>
        <n v="2034" u="1"/>
        <n v="2363" u="1"/>
        <n v="1883" u="1"/>
        <n v="2239" u="1"/>
        <n v="1322" u="1"/>
        <n v="1342" u="1"/>
        <n v="1985" u="1"/>
        <n v="2035" u="1"/>
        <n v="1700" u="1"/>
        <n v="1940" u="1"/>
        <n v="2381" u="1"/>
        <n v="2020" u="1"/>
        <n v="2362" u="1"/>
        <n v="1105" u="1"/>
        <n v="2036" u="1"/>
        <n v="1625" u="1"/>
        <n v="847" u="1"/>
        <n v="1880" u="1"/>
        <n v="75" u="1"/>
        <n v="2361" u="1"/>
        <n v="2037" u="1"/>
        <n v="1554" u="1"/>
        <n v="1803" u="1"/>
        <n v="1818" u="1"/>
        <n v="2119" u="1"/>
        <n v="160" u="1"/>
        <n v="2002" u="1"/>
        <n v="1102" u="1"/>
        <n v="34" u="1"/>
        <n v="2018" u="1"/>
        <n v="2038" u="1"/>
        <n v="1558" u="1"/>
        <n v="2484" u="1"/>
        <n v="2561" u="1"/>
        <n v="2359" u="1"/>
        <n v="73" u="1"/>
        <n v="1409" u="1"/>
        <n v="1553" u="1"/>
        <n v="1819" u="1"/>
        <n v="2158" u="1"/>
        <n v="391" u="1"/>
        <n v="1221" u="1"/>
        <n v="891" u="1"/>
        <n v="2360" u="1"/>
        <n v="1748" u="1"/>
        <n v="1103" u="1"/>
        <n v="1937" u="1"/>
        <n v="2519" u="1"/>
        <n v="1626" u="1"/>
        <n v="1820" u="1"/>
        <n v="74" u="1"/>
        <n v="1975" u="1"/>
        <n v="2120" u="1"/>
        <n v="2228" u="1"/>
        <n v="2019" u="1"/>
        <n v="1821" u="1"/>
        <n v="2172" u="1"/>
        <n v="262" u="1"/>
        <n v="2483" u="1"/>
        <n v="888" u="1"/>
        <n v="30" u="1"/>
        <n v="1801" u="1"/>
        <n v="1313" u="1"/>
        <n v="1557" u="1"/>
        <n v="1822" u="1"/>
        <n v="166" u="1"/>
        <n v="202" u="1"/>
        <n v="1742" u="1"/>
        <n v="1467" u="1"/>
        <n v="1823" u="1"/>
        <n v="1711" u="1"/>
        <n v="1555" u="1"/>
        <n v="2159" u="1"/>
        <n v="1793" u="1"/>
        <n v="2021" u="1"/>
        <n v="682" u="1"/>
        <n v="2278" u="1"/>
        <n v="1743" u="1"/>
        <n v="58" u="1"/>
        <n v="260" u="1"/>
        <n v="1546" u="1"/>
        <n v="1999" u="1"/>
        <n v="1867" u="1"/>
        <n v="1627" u="1"/>
        <n v="1559" u="1"/>
        <n v="1613" u="1"/>
        <n v="1868" u="1"/>
        <n v="2279" u="1"/>
        <n v="1521" u="1"/>
        <n v="1792" u="1"/>
        <n v="155" u="1"/>
        <n v="81" u="1"/>
        <n v="1547" u="1"/>
        <n v="1556" u="1"/>
        <n v="1241" u="1"/>
        <n v="2229" u="1"/>
        <n v="259" u="1"/>
        <n v="1740" u="1"/>
        <n v="1614" u="1"/>
        <n v="1790" u="1"/>
        <n v="1869" u="1"/>
        <n v="1314" u="1"/>
        <n v="886" u="1"/>
        <n v="79" u="1"/>
        <n v="2549" u="1"/>
        <n v="1612" u="1"/>
        <n v="165" u="1"/>
        <n v="1870" u="1"/>
        <n v="1548" u="1"/>
        <n v="2261" u="1"/>
        <n v="2105" u="1"/>
        <n v="1263" u="1"/>
        <n v="2150" u="1"/>
        <n v="1791" u="1"/>
        <n v="2281" u="1"/>
        <n v="515" u="1"/>
        <n v="1315" u="1"/>
        <n v="1871" u="1"/>
        <n v="1611" u="1"/>
        <n v="1709" u="1"/>
        <n v="1594" u="1"/>
        <n v="1545" u="1"/>
        <n v="1872" u="1"/>
        <n v="309" u="1"/>
        <n v="381" u="1"/>
        <n v="1242" u="1"/>
        <n v="151" u="1"/>
        <n v="962" u="1"/>
        <n v="2282" u="1"/>
        <n v="1615" u="1"/>
        <n v="1861" u="1"/>
        <n v="1549" u="1"/>
        <n v="15" u="1"/>
        <n v="310" u="1"/>
        <n v="40" u="1"/>
        <n v="382" u="1"/>
        <n v="2177" u="1"/>
        <n v="1864" u="1"/>
        <n v="2283" u="1"/>
        <n v="1628" u="1"/>
        <n v="877" u="1"/>
        <n v="375" u="1"/>
        <n v="1863" u="1"/>
        <n v="312" u="1"/>
        <n v="1243" u="1"/>
        <n v="1798" u="1"/>
        <n v="383" u="1"/>
        <n v="1865" u="1"/>
        <n v="52" u="1"/>
        <n v="1438" u="1"/>
        <n v="1616" u="1"/>
        <n v="2286" u="1"/>
        <n v="384" u="1"/>
        <n v="1862" u="1"/>
        <n v="374" u="1"/>
        <n v="2542" u="1"/>
        <n v="1552" u="1"/>
        <n v="2284" u="1"/>
        <n v="170" u="1"/>
        <n v="2112" u="1"/>
        <n v="42" u="1"/>
        <n v="1778" u="1"/>
        <n v="1244" u="1"/>
        <n v="2287" u="1"/>
        <n v="1439" u="1"/>
        <n v="477" u="1"/>
        <n v="385" u="1"/>
        <n v="2288" u="1"/>
        <n v="126" u="1"/>
        <n v="2106" u="1"/>
        <n v="373" u="1"/>
        <n v="2255" u="1"/>
        <n v="2262" u="1"/>
        <n v="2258" u="1"/>
        <n v="1245" u="1"/>
        <n v="386" u="1"/>
        <n v="372" u="1"/>
        <n v="2157" u="1"/>
        <n v="2109" u="1"/>
        <n v="2137" u="1"/>
        <n v="2310" u="1"/>
        <n v="172" u="1"/>
        <n v="148" u="1"/>
        <n v="856" u="1"/>
        <n v="388" u="1"/>
        <n v="2396" u="1"/>
        <n v="2314" u="1"/>
        <n v="2260" u="1"/>
        <n v="992" u="1"/>
        <n v="2312" u="1"/>
        <n v="2000" u="1"/>
        <n v="389" u="1"/>
        <n v="2540" u="1"/>
        <n v="121" u="1"/>
        <n v="2397" u="1"/>
        <n v="2263" u="1"/>
        <n v="91" u="1"/>
        <n v="1321" u="1"/>
        <n v="2313" u="1"/>
        <n v="876" u="1"/>
        <n v="1171" u="1"/>
        <n v="402" u="1"/>
        <n v="355" u="1"/>
        <n v="2113" u="1"/>
        <n v="1431" u="1"/>
        <n v="994" u="1"/>
        <n v="2264" u="1"/>
        <n v="2541" u="1"/>
        <n v="2309" u="1"/>
        <n v="92" u="1"/>
        <n v="2398" u="1"/>
        <n v="1319" u="1"/>
        <n v="2311" u="1"/>
        <n v="2567" u="1"/>
        <n v="403" u="1"/>
        <n v="2079" u="1"/>
        <n v="390" u="1"/>
        <n v="2107" u="1"/>
        <n v="2078" u="1"/>
        <n v="394" u="1"/>
        <n v="1624" u="1"/>
        <n v="2350" u="1"/>
        <n v="2081" u="1"/>
        <n v="1997" u="1"/>
        <n v="404" u="1"/>
        <n v="1725" u="1"/>
        <n v="2082" u="1"/>
        <n v="2080" u="1"/>
        <n v="2085" u="1"/>
        <n v="1727" u="1"/>
        <n v="2301" u="1"/>
        <n v="2399" u="1"/>
        <n v="1454" u="1"/>
        <n v="101" u="1"/>
        <n v="405" u="1"/>
        <n v="1732" u="1"/>
        <n v="397" u="1"/>
        <n v="2400" u="1"/>
        <n v="1457" u="1"/>
        <n v="398" u="1"/>
        <n v="2401" u="1"/>
        <n v="406" u="1"/>
        <n v="1723" u="1"/>
        <n v="399" u="1"/>
        <n v="1209" u="1"/>
        <n v="102" u="1"/>
        <n v="1539" u="1"/>
        <n v="408" u="1"/>
        <n v="1210" u="1"/>
        <n v="400" u="1"/>
        <n v="1538" u="1"/>
        <n v="1733" u="1"/>
        <n v="409" u="1"/>
        <n v="1537" u="1"/>
        <n v="1211" u="1"/>
        <n v="1212" u="1"/>
        <n v="1540" u="1"/>
        <n v="410" u="1"/>
        <n v="1747" u="1"/>
        <n v="411" u="1"/>
        <n v="1941" u="1"/>
        <n v="1943" u="1"/>
        <n v="1944" u="1"/>
        <n v="1947" u="1"/>
        <n v="2245" u="1"/>
        <n v="396" u="1"/>
        <n v="392" u="1"/>
        <n v="2244" u="1"/>
        <n v="393" u="1"/>
        <n v="2243" u="1"/>
        <n v="401" u="1"/>
        <n v="395" u="1"/>
        <n v="2242" u="1"/>
        <n v="2240" u="1"/>
        <n v="2238" u="1"/>
        <n v="2307" u="1"/>
        <n v="2306" u="1"/>
        <n v="2235" u="1"/>
        <n v="2308" u="1"/>
        <n v="2234" u="1"/>
        <n v="2296" u="1"/>
        <n v="1710" u="1"/>
        <n v="2295" u="1"/>
        <n v="2233" u="1"/>
        <n v="1713" u="1"/>
        <n v="2232" u="1"/>
        <n v="2299" u="1"/>
        <n v="2298" u="1"/>
        <n v="2300" u="1"/>
        <n v="2067" u="1"/>
        <n v="2231" u="1"/>
        <n v="2304" u="1"/>
        <n v="2302" u="1"/>
        <n v="2305" u="1"/>
        <n v="2223" u="1"/>
        <n v="2222" u="1"/>
        <n v="2220" u="1"/>
        <n v="1213" u="1"/>
        <n v="1214" u="1"/>
        <n v="1215" u="1"/>
        <n v="1216" u="1"/>
        <n v="2511" u="1"/>
        <n v="2351" u="1"/>
        <n v="2385" u="1"/>
        <n v="2386" u="1"/>
        <n v="948" u="1"/>
        <n v="2090" u="1"/>
        <n v="2332" u="1"/>
        <n v="2333" u="1"/>
        <n v="2334" u="1"/>
        <n v="2335" u="1"/>
        <n v="1672" u="1"/>
        <n v="1669" u="1"/>
        <n v="1670" u="1"/>
        <n v="1671" u="1"/>
        <n v="1667" u="1"/>
        <n v="1668" u="1"/>
        <n v="407" u="1"/>
        <n v="2481" u="1"/>
        <n v="2482" u="1"/>
        <n v="2479" u="1"/>
        <n v="2383" u="1"/>
        <n v="2384" u="1"/>
        <n v="2480" u="1"/>
        <n v="2048" u="1"/>
        <n v="2536" u="1"/>
        <n v="2584" u="1"/>
        <n v="2585" u="1"/>
        <n v="1648" u="1"/>
        <n v="2256" u="1"/>
        <n v="2497" u="1"/>
        <n v="2500" u="1"/>
        <n v="2499" u="1"/>
        <n v="1946" u="1"/>
        <n v="2246" u="1"/>
        <n v="684" u="1"/>
        <n v="2247" u="1"/>
        <n v="2248" u="1"/>
        <n v="2249" u="1"/>
        <n v="2555" u="1"/>
        <n v="2265" u="1"/>
        <n v="512" u="1"/>
        <n v="2266" u="1"/>
        <n v="774" u="1"/>
        <n v="678" u="1"/>
        <n v="523" u="1"/>
        <n v="686" u="1"/>
        <n v="2267" u="1"/>
        <n v="2269" u="1"/>
        <n v="993" u="1"/>
        <n v="995" u="1"/>
        <n v="1905" u="1"/>
        <n v="1906" u="1"/>
        <n v="1907" u="1"/>
        <n v="991" u="1"/>
        <n v="1904" u="1"/>
        <n v="1903" u="1"/>
        <n v="986" u="1"/>
        <n v="1902" u="1"/>
        <n v="1919" u="1"/>
        <n v="987" u="1"/>
        <n v="1918" u="1"/>
        <n v="2505" u="1"/>
        <n v="1917" u="1"/>
        <n v="2506" u="1"/>
        <n v="988" u="1"/>
        <n v="1914" u="1"/>
        <n v="1915" u="1"/>
        <n v="989" u="1"/>
        <n v="1916" u="1"/>
      </sharedItems>
    </cacheField>
    <cacheField name=" PARTITO DEMOCRATICO" numFmtId="0">
      <sharedItems containsString="0" containsBlank="1" containsNumber="1" containsInteger="1" minValue="24" maxValue="209"/>
    </cacheField>
    <cacheField name="Elly SCHLEIN" numFmtId="0">
      <sharedItems containsString="0" containsBlank="1" containsNumber="1" containsInteger="1" minValue="4" maxValue="49"/>
    </cacheField>
    <cacheField name="Nicola ZINGARETTI" numFmtId="0">
      <sharedItems containsString="0" containsBlank="1" containsNumber="1" containsInteger="1" minValue="2" maxValue="43"/>
    </cacheField>
    <cacheField name="Camilla LAURETI" numFmtId="0">
      <sharedItems containsString="0" containsBlank="1" containsNumber="1" containsInteger="1" minValue="0" maxValue="18"/>
    </cacheField>
    <cacheField name="Marco TARQUINIO" numFmtId="0">
      <sharedItems containsString="0" containsBlank="1" containsNumber="1" containsInteger="1" minValue="0" maxValue="24"/>
    </cacheField>
    <cacheField name="Beatrice COVASSI" numFmtId="0">
      <sharedItems containsString="0" containsBlank="1" containsNumber="1" containsInteger="1" minValue="0" maxValue="8"/>
    </cacheField>
    <cacheField name="Dario NARDELLA" numFmtId="0">
      <sharedItems containsString="0" containsBlank="1" containsNumber="1" containsInteger="1" minValue="0" maxValue="18"/>
    </cacheField>
    <cacheField name="Daniela RONDINELLI" numFmtId="0">
      <sharedItems containsString="0" containsBlank="1" containsNumber="1" containsInteger="1" minValue="0" maxValue="10"/>
    </cacheField>
    <cacheField name="Matteo RICCI" numFmtId="0">
      <sharedItems containsString="0" containsBlank="1" containsNumber="1" containsInteger="1" minValue="0" maxValue="26"/>
    </cacheField>
    <cacheField name="Elena Patrizia IMPROTA" numFmtId="0">
      <sharedItems containsString="0" containsBlank="1" containsNumber="1" containsInteger="1" minValue="0" maxValue="7"/>
    </cacheField>
    <cacheField name="Humerto INSOLERA" numFmtId="0">
      <sharedItems containsString="0" containsBlank="1" containsNumber="1" containsInteger="1" minValue="0" maxValue="5"/>
    </cacheField>
    <cacheField name="Alessia MORANI" numFmtId="0">
      <sharedItems containsString="0" containsBlank="1" containsNumber="1" containsInteger="1" minValue="0" maxValue="22"/>
    </cacheField>
    <cacheField name="Marco PACCIOTTI" numFmtId="0">
      <sharedItems containsString="0" containsBlank="1" containsNumber="1" containsInteger="1" minValue="0" maxValue="11"/>
    </cacheField>
    <cacheField name="Teresa BARTOLI" numFmtId="0">
      <sharedItems containsString="0" containsBlank="1" containsNumber="1" containsInteger="1" minValue="0" maxValue="2"/>
    </cacheField>
    <cacheField name="Antonio MAZZEO" numFmtId="0">
      <sharedItems containsString="0" containsBlank="1" containsNumber="1" containsInteger="1" minValue="0" maxValue="7"/>
    </cacheField>
    <cacheField name="Michele FRANCHI" numFmtId="0">
      <sharedItems containsString="0" containsBlank="1" containsNumber="1" containsInteger="1" minValue="0" maxValue="4"/>
    </cacheField>
    <cacheField name=" &gt;&gt; LIBERTA'" numFmtId="0">
      <sharedItems containsString="0" containsBlank="1" containsNumber="1" containsInteger="1" minValue="0" maxValue="8"/>
    </cacheField>
    <cacheField name=" &gt;&gt; FRATELLI D'ITALIA" numFmtId="0">
      <sharedItems containsString="0" containsBlank="1" containsNumber="1" containsInteger="1" minValue="36" maxValue="11915"/>
    </cacheField>
    <cacheField name=" FORZA ITALIA - NOI MODERATI - PPE " numFmtId="0">
      <sharedItems containsString="0" containsBlank="1" containsNumber="1" containsInteger="1" minValue="2" maxValue="83"/>
    </cacheField>
    <cacheField name="ALLEANZA VERDI E SINISTRA " numFmtId="0">
      <sharedItems containsString="0" containsBlank="1" containsNumber="1" containsInteger="1" minValue="5" maxValue="85"/>
    </cacheField>
    <cacheField name="LEGA SALVINI PREMIER" numFmtId="0">
      <sharedItems containsString="0" containsBlank="1" containsNumber="1" containsInteger="1" minValue="3" maxValue="34"/>
    </cacheField>
    <cacheField name="MOVIMENTO 5 STELLE " numFmtId="0">
      <sharedItems containsString="0" containsBlank="1" containsNumber="1" containsInteger="1" minValue="15" maxValue="93"/>
    </cacheField>
    <cacheField name="ALTERNATIVA POPOLARE" numFmtId="0">
      <sharedItems containsString="0" containsBlank="1" containsNumber="1" containsInteger="1" minValue="0" maxValue="11"/>
    </cacheField>
    <cacheField name="STATI UNITI D'EUROPA " numFmtId="0">
      <sharedItems containsString="0" containsBlank="1" containsNumber="1" containsInteger="1" minValue="0" maxValue="123"/>
    </cacheField>
    <cacheField name=" DEMOCRAZIA SOVRANA POPOLARE" numFmtId="0">
      <sharedItems containsString="0" containsBlank="1" containsNumber="1" containsInteger="1" minValue="0" maxValue="8"/>
    </cacheField>
    <cacheField name="PACE TERRA DIGNITA' " numFmtId="0">
      <sharedItems containsString="0" containsBlank="1" containsNumber="1" containsInteger="1" minValue="0" maxValue="25"/>
    </cacheField>
    <cacheField name="AZIONE - SIAMO EUROPEI" numFmtId="0">
      <sharedItems containsString="0" containsBlank="1" containsNumber="1" containsInteger="1" minValue="0" maxValue="77"/>
    </cacheField>
    <cacheField name=" NULLE" numFmtId="0">
      <sharedItems containsString="0" containsBlank="1" containsNumber="1" containsInteger="1" minValue="0" maxValue="17"/>
    </cacheField>
    <cacheField name=" &gt;&gt; BIANCHE &gt;&gt; N°" numFmtId="0">
      <sharedItems containsString="0" containsBlank="1" containsNumber="1" containsInteger="1" minValue="0" maxValue="10"/>
    </cacheField>
    <cacheField name=" &gt;&gt; CONTESTATE &gt;&gt; N°" numFmtId="0">
      <sharedItems containsString="0" containsBlank="1" containsNumber="1" containsInteger="1" minValue="0" maxValue="0"/>
    </cacheField>
    <cacheField name="Submission ID" numFmtId="0">
      <sharedItems containsBlank="1"/>
    </cacheField>
    <cacheField name=" " numFmtId="0">
      <sharedItems containsNonDate="0" containsString="0" containsBlank="1"/>
    </cacheField>
    <cacheField name="Municipio" numFmtId="0">
      <sharedItems containsString="0" containsBlank="1" containsNumber="1" containsInteger="1" minValue="1" maxValue="15" count="16">
        <n v="5"/>
        <m/>
        <n v="10" u="1"/>
        <n v="9" u="1"/>
        <n v="3" u="1"/>
        <n v="7" u="1"/>
        <n v="11" u="1"/>
        <n v="4" u="1"/>
        <n v="14" u="1"/>
        <n v="2" u="1"/>
        <n v="6" u="1"/>
        <n v="13" u="1"/>
        <n v="12" u="1"/>
        <n v="1" u="1"/>
        <n v="8" u="1"/>
        <n v="15" u="1"/>
      </sharedItems>
    </cacheField>
    <cacheField name="Circolo" numFmtId="0">
      <sharedItems containsBlank="1" containsMixedTypes="1" containsNumber="1" containsInteger="1" minValue="0" maxValue="0" count="9">
        <s v="PIGNETO"/>
        <s v="VILLA GORDIANI"/>
        <s v="CENTOCELLE"/>
        <s v="ALESSANDRINO"/>
        <s v="TOR SAPIENZA TOR TRE TESTE"/>
        <s v="LA RUSTICA"/>
        <s v="TORPIGNATTARA"/>
        <m/>
        <n v="0" u="1"/>
      </sharedItems>
    </cacheField>
    <cacheField name=" 2" numFmtId="0">
      <sharedItems containsNonDate="0" containsString="0" containsBlank="1"/>
    </cacheField>
    <cacheField name=" 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  <n v="209"/>
    <n v="22"/>
    <n v="13"/>
    <m/>
    <m/>
    <m/>
    <m/>
    <m/>
    <m/>
    <m/>
    <m/>
    <m/>
    <m/>
    <m/>
    <m/>
    <m/>
    <m/>
    <m/>
    <m/>
    <m/>
    <m/>
    <m/>
    <m/>
    <m/>
    <m/>
    <m/>
    <m/>
    <m/>
    <m/>
    <m/>
    <s v="5937800326035070000"/>
    <m/>
    <x v="0"/>
    <x v="0"/>
    <m/>
    <m/>
  </r>
  <r>
    <x v="1"/>
    <n v="106"/>
    <n v="29"/>
    <n v="20"/>
    <m/>
    <m/>
    <m/>
    <m/>
    <m/>
    <m/>
    <m/>
    <m/>
    <m/>
    <m/>
    <m/>
    <m/>
    <m/>
    <m/>
    <m/>
    <m/>
    <m/>
    <m/>
    <m/>
    <m/>
    <m/>
    <m/>
    <m/>
    <m/>
    <m/>
    <m/>
    <m/>
    <s v="5937808686038230000"/>
    <m/>
    <x v="0"/>
    <x v="0"/>
    <m/>
    <m/>
  </r>
  <r>
    <x v="2"/>
    <n v="142"/>
    <n v="44"/>
    <n v="32"/>
    <m/>
    <m/>
    <m/>
    <m/>
    <m/>
    <m/>
    <m/>
    <m/>
    <m/>
    <m/>
    <m/>
    <m/>
    <m/>
    <m/>
    <m/>
    <m/>
    <m/>
    <m/>
    <m/>
    <m/>
    <m/>
    <m/>
    <m/>
    <m/>
    <m/>
    <m/>
    <m/>
    <s v="5937804996035910000"/>
    <m/>
    <x v="0"/>
    <x v="0"/>
    <m/>
    <m/>
  </r>
  <r>
    <x v="3"/>
    <n v="102"/>
    <n v="20"/>
    <n v="17"/>
    <m/>
    <m/>
    <m/>
    <m/>
    <m/>
    <m/>
    <m/>
    <m/>
    <m/>
    <m/>
    <m/>
    <m/>
    <m/>
    <m/>
    <m/>
    <m/>
    <m/>
    <m/>
    <m/>
    <m/>
    <m/>
    <m/>
    <m/>
    <m/>
    <m/>
    <m/>
    <m/>
    <s v="5937835506039620000"/>
    <m/>
    <x v="0"/>
    <x v="0"/>
    <m/>
    <m/>
  </r>
  <r>
    <x v="4"/>
    <n v="114"/>
    <n v="29"/>
    <n v="29"/>
    <m/>
    <m/>
    <m/>
    <m/>
    <m/>
    <m/>
    <m/>
    <m/>
    <m/>
    <m/>
    <m/>
    <m/>
    <m/>
    <m/>
    <m/>
    <m/>
    <m/>
    <m/>
    <m/>
    <m/>
    <m/>
    <m/>
    <m/>
    <m/>
    <m/>
    <m/>
    <m/>
    <s v="5937813776039530000"/>
    <m/>
    <x v="0"/>
    <x v="0"/>
    <m/>
    <m/>
  </r>
  <r>
    <x v="5"/>
    <n v="132"/>
    <n v="36"/>
    <n v="29"/>
    <m/>
    <m/>
    <m/>
    <m/>
    <m/>
    <m/>
    <m/>
    <m/>
    <m/>
    <m/>
    <m/>
    <m/>
    <m/>
    <m/>
    <m/>
    <m/>
    <m/>
    <m/>
    <m/>
    <m/>
    <m/>
    <m/>
    <m/>
    <m/>
    <m/>
    <m/>
    <m/>
    <s v="5937819466034660000"/>
    <m/>
    <x v="0"/>
    <x v="0"/>
    <m/>
    <m/>
  </r>
  <r>
    <x v="5"/>
    <n v="132"/>
    <n v="36"/>
    <n v="29"/>
    <m/>
    <m/>
    <m/>
    <m/>
    <m/>
    <m/>
    <m/>
    <m/>
    <m/>
    <m/>
    <m/>
    <m/>
    <m/>
    <m/>
    <m/>
    <m/>
    <m/>
    <m/>
    <m/>
    <m/>
    <m/>
    <m/>
    <m/>
    <m/>
    <m/>
    <m/>
    <m/>
    <s v="5937820426037750000"/>
    <m/>
    <x v="0"/>
    <x v="0"/>
    <m/>
    <m/>
  </r>
  <r>
    <x v="6"/>
    <n v="148"/>
    <n v="30"/>
    <n v="27"/>
    <m/>
    <m/>
    <m/>
    <m/>
    <m/>
    <m/>
    <m/>
    <m/>
    <m/>
    <m/>
    <m/>
    <m/>
    <m/>
    <m/>
    <m/>
    <m/>
    <m/>
    <m/>
    <m/>
    <m/>
    <m/>
    <m/>
    <m/>
    <m/>
    <m/>
    <m/>
    <m/>
    <s v="5937816366036490000"/>
    <m/>
    <x v="0"/>
    <x v="0"/>
    <m/>
    <m/>
  </r>
  <r>
    <x v="7"/>
    <n v="122"/>
    <n v="31"/>
    <n v="23"/>
    <m/>
    <m/>
    <m/>
    <m/>
    <m/>
    <m/>
    <m/>
    <m/>
    <m/>
    <m/>
    <m/>
    <m/>
    <m/>
    <m/>
    <m/>
    <m/>
    <m/>
    <m/>
    <m/>
    <m/>
    <m/>
    <m/>
    <m/>
    <m/>
    <m/>
    <m/>
    <m/>
    <s v="5937818966031410000"/>
    <m/>
    <x v="0"/>
    <x v="0"/>
    <m/>
    <m/>
  </r>
  <r>
    <x v="7"/>
    <n v="122"/>
    <n v="31"/>
    <n v="23"/>
    <m/>
    <m/>
    <m/>
    <m/>
    <m/>
    <m/>
    <m/>
    <m/>
    <m/>
    <m/>
    <m/>
    <m/>
    <m/>
    <m/>
    <m/>
    <m/>
    <m/>
    <m/>
    <m/>
    <m/>
    <m/>
    <m/>
    <m/>
    <m/>
    <m/>
    <m/>
    <m/>
    <s v="5937819966036630000"/>
    <m/>
    <x v="0"/>
    <x v="0"/>
    <m/>
    <m/>
  </r>
  <r>
    <x v="8"/>
    <n v="102"/>
    <n v="22"/>
    <n v="21"/>
    <m/>
    <m/>
    <m/>
    <m/>
    <m/>
    <m/>
    <m/>
    <m/>
    <m/>
    <m/>
    <m/>
    <m/>
    <m/>
    <m/>
    <m/>
    <m/>
    <m/>
    <m/>
    <m/>
    <m/>
    <m/>
    <m/>
    <m/>
    <m/>
    <m/>
    <m/>
    <m/>
    <s v="5937801566035450000"/>
    <m/>
    <x v="0"/>
    <x v="0"/>
    <m/>
    <m/>
  </r>
  <r>
    <x v="9"/>
    <n v="117"/>
    <n v="18"/>
    <n v="15"/>
    <m/>
    <m/>
    <m/>
    <m/>
    <m/>
    <m/>
    <m/>
    <m/>
    <m/>
    <m/>
    <m/>
    <m/>
    <m/>
    <m/>
    <n v="76"/>
    <n v="19"/>
    <n v="85"/>
    <n v="15"/>
    <n v="46"/>
    <n v="3"/>
    <m/>
    <m/>
    <m/>
    <m/>
    <m/>
    <m/>
    <m/>
    <s v="5937791786032680000"/>
    <m/>
    <x v="0"/>
    <x v="0"/>
    <m/>
    <m/>
  </r>
  <r>
    <x v="10"/>
    <n v="96"/>
    <n v="19"/>
    <n v="16"/>
    <m/>
    <m/>
    <m/>
    <m/>
    <m/>
    <m/>
    <m/>
    <m/>
    <m/>
    <m/>
    <m/>
    <m/>
    <m/>
    <m/>
    <m/>
    <m/>
    <m/>
    <m/>
    <m/>
    <m/>
    <m/>
    <m/>
    <m/>
    <m/>
    <m/>
    <m/>
    <m/>
    <s v="5937809796035160000"/>
    <m/>
    <x v="0"/>
    <x v="0"/>
    <m/>
    <m/>
  </r>
  <r>
    <x v="11"/>
    <n v="97"/>
    <n v="27"/>
    <n v="20"/>
    <m/>
    <m/>
    <m/>
    <m/>
    <m/>
    <m/>
    <m/>
    <m/>
    <m/>
    <m/>
    <m/>
    <m/>
    <m/>
    <m/>
    <m/>
    <m/>
    <m/>
    <m/>
    <m/>
    <m/>
    <m/>
    <m/>
    <m/>
    <m/>
    <m/>
    <m/>
    <m/>
    <s v="5937816896038910000"/>
    <m/>
    <x v="0"/>
    <x v="0"/>
    <m/>
    <m/>
  </r>
  <r>
    <x v="12"/>
    <n v="101"/>
    <n v="17"/>
    <n v="22"/>
    <m/>
    <m/>
    <m/>
    <m/>
    <m/>
    <m/>
    <m/>
    <m/>
    <m/>
    <m/>
    <m/>
    <m/>
    <m/>
    <m/>
    <m/>
    <m/>
    <m/>
    <m/>
    <m/>
    <m/>
    <m/>
    <m/>
    <m/>
    <m/>
    <m/>
    <m/>
    <m/>
    <s v="5937802186037550000"/>
    <m/>
    <x v="0"/>
    <x v="0"/>
    <m/>
    <m/>
  </r>
  <r>
    <x v="13"/>
    <n v="125"/>
    <n v="34"/>
    <n v="27"/>
    <m/>
    <m/>
    <m/>
    <m/>
    <m/>
    <m/>
    <m/>
    <m/>
    <m/>
    <m/>
    <m/>
    <m/>
    <m/>
    <m/>
    <m/>
    <m/>
    <m/>
    <m/>
    <m/>
    <m/>
    <m/>
    <m/>
    <m/>
    <m/>
    <m/>
    <m/>
    <m/>
    <s v="5937820946036260000"/>
    <m/>
    <x v="0"/>
    <x v="0"/>
    <m/>
    <m/>
  </r>
  <r>
    <x v="14"/>
    <n v="126"/>
    <n v="28"/>
    <n v="20"/>
    <m/>
    <m/>
    <m/>
    <m/>
    <m/>
    <m/>
    <m/>
    <m/>
    <m/>
    <m/>
    <m/>
    <m/>
    <m/>
    <m/>
    <m/>
    <m/>
    <m/>
    <m/>
    <m/>
    <m/>
    <m/>
    <m/>
    <m/>
    <m/>
    <m/>
    <m/>
    <m/>
    <s v="5937813086039030000"/>
    <m/>
    <x v="0"/>
    <x v="0"/>
    <m/>
    <m/>
  </r>
  <r>
    <x v="15"/>
    <n v="131"/>
    <n v="25"/>
    <n v="32"/>
    <m/>
    <m/>
    <m/>
    <m/>
    <m/>
    <m/>
    <m/>
    <m/>
    <m/>
    <m/>
    <m/>
    <m/>
    <m/>
    <m/>
    <m/>
    <m/>
    <m/>
    <m/>
    <m/>
    <m/>
    <m/>
    <m/>
    <m/>
    <m/>
    <m/>
    <m/>
    <m/>
    <s v="5937811036032860000"/>
    <m/>
    <x v="0"/>
    <x v="0"/>
    <m/>
    <m/>
  </r>
  <r>
    <x v="16"/>
    <n v="152"/>
    <n v="42"/>
    <n v="43"/>
    <m/>
    <m/>
    <m/>
    <m/>
    <m/>
    <m/>
    <m/>
    <m/>
    <m/>
    <m/>
    <m/>
    <m/>
    <m/>
    <m/>
    <m/>
    <m/>
    <m/>
    <m/>
    <m/>
    <m/>
    <m/>
    <m/>
    <m/>
    <m/>
    <m/>
    <m/>
    <m/>
    <s v="5937834856035120000"/>
    <m/>
    <x v="0"/>
    <x v="0"/>
    <m/>
    <m/>
  </r>
  <r>
    <x v="17"/>
    <n v="120"/>
    <m/>
    <m/>
    <m/>
    <m/>
    <m/>
    <m/>
    <m/>
    <m/>
    <m/>
    <m/>
    <m/>
    <m/>
    <m/>
    <m/>
    <m/>
    <m/>
    <m/>
    <m/>
    <m/>
    <m/>
    <m/>
    <m/>
    <m/>
    <m/>
    <m/>
    <m/>
    <m/>
    <m/>
    <m/>
    <s v="5937790506034230000"/>
    <m/>
    <x v="0"/>
    <x v="0"/>
    <m/>
    <m/>
  </r>
  <r>
    <x v="17"/>
    <n v="119"/>
    <n v="17"/>
    <n v="26"/>
    <m/>
    <m/>
    <m/>
    <m/>
    <m/>
    <m/>
    <m/>
    <m/>
    <m/>
    <m/>
    <m/>
    <m/>
    <m/>
    <m/>
    <m/>
    <m/>
    <m/>
    <m/>
    <m/>
    <m/>
    <m/>
    <m/>
    <m/>
    <m/>
    <m/>
    <m/>
    <m/>
    <s v="5937815566037580000"/>
    <m/>
    <x v="0"/>
    <x v="0"/>
    <m/>
    <m/>
  </r>
  <r>
    <x v="18"/>
    <n v="93"/>
    <m/>
    <m/>
    <m/>
    <m/>
    <m/>
    <m/>
    <m/>
    <m/>
    <m/>
    <m/>
    <m/>
    <m/>
    <m/>
    <m/>
    <m/>
    <m/>
    <m/>
    <m/>
    <m/>
    <m/>
    <m/>
    <m/>
    <m/>
    <m/>
    <m/>
    <m/>
    <m/>
    <m/>
    <m/>
    <s v="5937785746033260000"/>
    <m/>
    <x v="0"/>
    <x v="0"/>
    <m/>
    <m/>
  </r>
  <r>
    <x v="18"/>
    <n v="93"/>
    <n v="23"/>
    <n v="15"/>
    <n v="5"/>
    <n v="4"/>
    <n v="0"/>
    <n v="4"/>
    <n v="0"/>
    <n v="2"/>
    <n v="1"/>
    <n v="0"/>
    <n v="1"/>
    <n v="3"/>
    <n v="0"/>
    <n v="0"/>
    <n v="0"/>
    <n v="7"/>
    <n v="90"/>
    <n v="12"/>
    <n v="50"/>
    <n v="19"/>
    <n v="55"/>
    <n v="1"/>
    <n v="20"/>
    <n v="4"/>
    <n v="12"/>
    <n v="11"/>
    <n v="4"/>
    <n v="3"/>
    <n v="0"/>
    <s v="5937791735216350000"/>
    <m/>
    <x v="0"/>
    <x v="0"/>
    <m/>
    <m/>
  </r>
  <r>
    <x v="19"/>
    <n v="104"/>
    <n v="19"/>
    <n v="22"/>
    <n v="9"/>
    <n v="3"/>
    <n v="2"/>
    <n v="3"/>
    <n v="3"/>
    <n v="2"/>
    <n v="0"/>
    <n v="0"/>
    <n v="3"/>
    <n v="1"/>
    <n v="0"/>
    <n v="0"/>
    <n v="0"/>
    <n v="1"/>
    <n v="119"/>
    <n v="18"/>
    <n v="55"/>
    <n v="13"/>
    <n v="52"/>
    <n v="0"/>
    <n v="6"/>
    <n v="1"/>
    <n v="21"/>
    <n v="14"/>
    <n v="14"/>
    <n v="0"/>
    <n v="0"/>
    <s v="5937798225216190000"/>
    <m/>
    <x v="0"/>
    <x v="0"/>
    <m/>
    <m/>
  </r>
  <r>
    <x v="20"/>
    <n v="124"/>
    <n v="22"/>
    <n v="27"/>
    <n v="5"/>
    <n v="6"/>
    <n v="2"/>
    <n v="5"/>
    <n v="1"/>
    <n v="5"/>
    <n v="2"/>
    <n v="0"/>
    <n v="2"/>
    <n v="1"/>
    <n v="0"/>
    <n v="1"/>
    <n v="0"/>
    <n v="1"/>
    <n v="123"/>
    <n v="22"/>
    <n v="42"/>
    <n v="21"/>
    <n v="47"/>
    <n v="1"/>
    <n v="14"/>
    <n v="2"/>
    <n v="13"/>
    <n v="15"/>
    <n v="6"/>
    <n v="1"/>
    <n v="0"/>
    <s v="5937836617556620000"/>
    <m/>
    <x v="0"/>
    <x v="0"/>
    <m/>
    <m/>
  </r>
  <r>
    <x v="21"/>
    <n v="124"/>
    <m/>
    <m/>
    <m/>
    <m/>
    <m/>
    <m/>
    <m/>
    <m/>
    <m/>
    <m/>
    <m/>
    <m/>
    <m/>
    <m/>
    <m/>
    <m/>
    <m/>
    <m/>
    <m/>
    <m/>
    <m/>
    <m/>
    <m/>
    <m/>
    <m/>
    <m/>
    <m/>
    <m/>
    <m/>
    <s v="5937806546038070000"/>
    <m/>
    <x v="0"/>
    <x v="0"/>
    <m/>
    <m/>
  </r>
  <r>
    <x v="21"/>
    <n v="102"/>
    <n v="18"/>
    <n v="19"/>
    <n v="5"/>
    <n v="14"/>
    <n v="2"/>
    <n v="5"/>
    <n v="1"/>
    <n v="9"/>
    <n v="0"/>
    <n v="0"/>
    <n v="4"/>
    <n v="4"/>
    <n v="2"/>
    <n v="0"/>
    <n v="0"/>
    <n v="1"/>
    <n v="100"/>
    <n v="10"/>
    <n v="39"/>
    <n v="12"/>
    <n v="36"/>
    <n v="3"/>
    <n v="4"/>
    <n v="1"/>
    <n v="25"/>
    <n v="7"/>
    <n v="2"/>
    <n v="0"/>
    <n v="0"/>
    <s v="5937838287552950000"/>
    <m/>
    <x v="0"/>
    <x v="0"/>
    <m/>
    <m/>
  </r>
  <r>
    <x v="22"/>
    <n v="105"/>
    <n v="15"/>
    <n v="21"/>
    <n v="4"/>
    <n v="2"/>
    <n v="1"/>
    <n v="2"/>
    <n v="2"/>
    <n v="4"/>
    <n v="0"/>
    <n v="0"/>
    <n v="3"/>
    <n v="0"/>
    <n v="0"/>
    <n v="0"/>
    <n v="0"/>
    <n v="2"/>
    <n v="85"/>
    <n v="17"/>
    <n v="60"/>
    <n v="9"/>
    <n v="49"/>
    <n v="2"/>
    <n v="11"/>
    <n v="1"/>
    <n v="11"/>
    <n v="17"/>
    <n v="7"/>
    <n v="0"/>
    <n v="0"/>
    <s v="5937861410112690000"/>
    <m/>
    <x v="0"/>
    <x v="0"/>
    <m/>
    <m/>
  </r>
  <r>
    <x v="23"/>
    <n v="101"/>
    <n v="16"/>
    <n v="25"/>
    <m/>
    <m/>
    <m/>
    <m/>
    <m/>
    <m/>
    <m/>
    <m/>
    <m/>
    <m/>
    <m/>
    <m/>
    <m/>
    <m/>
    <m/>
    <m/>
    <m/>
    <m/>
    <m/>
    <m/>
    <m/>
    <m/>
    <m/>
    <m/>
    <m/>
    <m/>
    <m/>
    <s v="5937802626034710000"/>
    <m/>
    <x v="0"/>
    <x v="0"/>
    <m/>
    <m/>
  </r>
  <r>
    <x v="23"/>
    <n v="101"/>
    <n v="16"/>
    <n v="25"/>
    <n v="9"/>
    <n v="6"/>
    <n v="4"/>
    <n v="5"/>
    <n v="1"/>
    <n v="4"/>
    <n v="2"/>
    <n v="1"/>
    <n v="3"/>
    <n v="3"/>
    <n v="0"/>
    <n v="1"/>
    <n v="0"/>
    <n v="2"/>
    <n v="110"/>
    <n v="9"/>
    <n v="44"/>
    <n v="30"/>
    <n v="47"/>
    <n v="0"/>
    <n v="22"/>
    <n v="2"/>
    <n v="16"/>
    <n v="13"/>
    <n v="1"/>
    <n v="6"/>
    <n v="0"/>
    <s v="5937803291221690000"/>
    <m/>
    <x v="0"/>
    <x v="0"/>
    <m/>
    <m/>
  </r>
  <r>
    <x v="24"/>
    <n v="134"/>
    <n v="29"/>
    <n v="28"/>
    <n v="10"/>
    <n v="3"/>
    <n v="3"/>
    <n v="3"/>
    <n v="3"/>
    <n v="15"/>
    <n v="0"/>
    <n v="0"/>
    <n v="4"/>
    <n v="0"/>
    <n v="0"/>
    <n v="4"/>
    <n v="0"/>
    <n v="1"/>
    <n v="125"/>
    <n v="15"/>
    <n v="40"/>
    <n v="15"/>
    <n v="37"/>
    <n v="2"/>
    <n v="22"/>
    <n v="4"/>
    <n v="8"/>
    <n v="16"/>
    <n v="11"/>
    <n v="1"/>
    <n v="0"/>
    <s v="5937833491221240000"/>
    <m/>
    <x v="0"/>
    <x v="0"/>
    <m/>
    <m/>
  </r>
  <r>
    <x v="24"/>
    <n v="134"/>
    <n v="29"/>
    <n v="28"/>
    <m/>
    <m/>
    <m/>
    <m/>
    <m/>
    <m/>
    <m/>
    <m/>
    <m/>
    <m/>
    <m/>
    <m/>
    <m/>
    <m/>
    <m/>
    <m/>
    <m/>
    <m/>
    <m/>
    <m/>
    <m/>
    <m/>
    <m/>
    <m/>
    <m/>
    <m/>
    <m/>
    <s v="5937835186034000000"/>
    <m/>
    <x v="0"/>
    <x v="0"/>
    <m/>
    <m/>
  </r>
  <r>
    <x v="25"/>
    <n v="123"/>
    <n v="34"/>
    <n v="34"/>
    <n v="8"/>
    <n v="6"/>
    <n v="2"/>
    <n v="2"/>
    <n v="1"/>
    <n v="4"/>
    <n v="0"/>
    <n v="1"/>
    <n v="1"/>
    <n v="1"/>
    <n v="0"/>
    <n v="7"/>
    <n v="0"/>
    <n v="4"/>
    <n v="88"/>
    <n v="12"/>
    <n v="51"/>
    <n v="14"/>
    <n v="37"/>
    <n v="0"/>
    <n v="14"/>
    <n v="1"/>
    <n v="22"/>
    <n v="17"/>
    <n v="6"/>
    <n v="1"/>
    <n v="0"/>
    <s v="5937814161226860000"/>
    <m/>
    <x v="0"/>
    <x v="0"/>
    <m/>
    <m/>
  </r>
  <r>
    <x v="25"/>
    <n v="123"/>
    <n v="34"/>
    <n v="34"/>
    <m/>
    <m/>
    <m/>
    <m/>
    <m/>
    <m/>
    <m/>
    <m/>
    <m/>
    <m/>
    <m/>
    <m/>
    <m/>
    <m/>
    <m/>
    <m/>
    <m/>
    <m/>
    <m/>
    <m/>
    <m/>
    <m/>
    <m/>
    <m/>
    <m/>
    <m/>
    <m/>
    <s v="5937814376032710000"/>
    <m/>
    <x v="0"/>
    <x v="0"/>
    <m/>
    <m/>
  </r>
  <r>
    <x v="26"/>
    <n v="121"/>
    <n v="21"/>
    <n v="30"/>
    <m/>
    <m/>
    <m/>
    <m/>
    <m/>
    <m/>
    <m/>
    <m/>
    <m/>
    <m/>
    <m/>
    <m/>
    <m/>
    <m/>
    <m/>
    <m/>
    <m/>
    <m/>
    <m/>
    <m/>
    <m/>
    <m/>
    <m/>
    <m/>
    <m/>
    <m/>
    <m/>
    <s v="5937837666033380000"/>
    <m/>
    <x v="0"/>
    <x v="0"/>
    <m/>
    <m/>
  </r>
  <r>
    <x v="27"/>
    <n v="132"/>
    <n v="26"/>
    <n v="26"/>
    <n v="7"/>
    <n v="9"/>
    <n v="1"/>
    <n v="10"/>
    <n v="2"/>
    <n v="2"/>
    <n v="7"/>
    <n v="2"/>
    <n v="2"/>
    <n v="1"/>
    <n v="1"/>
    <n v="1"/>
    <n v="1"/>
    <n v="3"/>
    <n v="101"/>
    <n v="16"/>
    <n v="80"/>
    <n v="14"/>
    <n v="38"/>
    <n v="2"/>
    <n v="16"/>
    <n v="1"/>
    <n v="12"/>
    <n v="12"/>
    <n v="10"/>
    <n v="1"/>
    <n v="0"/>
    <s v="5937847957512810000"/>
    <m/>
    <x v="0"/>
    <x v="0"/>
    <m/>
    <m/>
  </r>
  <r>
    <x v="28"/>
    <n v="131"/>
    <n v="34"/>
    <n v="33"/>
    <m/>
    <m/>
    <m/>
    <m/>
    <m/>
    <m/>
    <m/>
    <m/>
    <m/>
    <m/>
    <m/>
    <m/>
    <m/>
    <m/>
    <m/>
    <m/>
    <m/>
    <m/>
    <m/>
    <m/>
    <m/>
    <m/>
    <m/>
    <m/>
    <m/>
    <m/>
    <m/>
    <s v="5937811966034110000"/>
    <m/>
    <x v="0"/>
    <x v="0"/>
    <m/>
    <m/>
  </r>
  <r>
    <x v="29"/>
    <n v="103"/>
    <n v="23"/>
    <n v="19"/>
    <m/>
    <m/>
    <m/>
    <m/>
    <m/>
    <m/>
    <m/>
    <m/>
    <m/>
    <m/>
    <m/>
    <m/>
    <m/>
    <m/>
    <m/>
    <m/>
    <m/>
    <m/>
    <m/>
    <m/>
    <m/>
    <m/>
    <m/>
    <m/>
    <m/>
    <m/>
    <m/>
    <s v="5937836466031580000"/>
    <m/>
    <x v="0"/>
    <x v="0"/>
    <m/>
    <m/>
  </r>
  <r>
    <x v="30"/>
    <n v="105"/>
    <n v="22"/>
    <n v="20"/>
    <m/>
    <m/>
    <m/>
    <m/>
    <m/>
    <m/>
    <m/>
    <m/>
    <m/>
    <m/>
    <m/>
    <m/>
    <m/>
    <m/>
    <m/>
    <m/>
    <m/>
    <m/>
    <m/>
    <m/>
    <m/>
    <m/>
    <m/>
    <m/>
    <m/>
    <m/>
    <m/>
    <s v="5937836156031490000"/>
    <m/>
    <x v="0"/>
    <x v="0"/>
    <m/>
    <m/>
  </r>
  <r>
    <x v="31"/>
    <n v="141"/>
    <n v="31"/>
    <n v="27"/>
    <m/>
    <m/>
    <m/>
    <m/>
    <m/>
    <m/>
    <m/>
    <m/>
    <m/>
    <m/>
    <m/>
    <m/>
    <m/>
    <m/>
    <m/>
    <m/>
    <m/>
    <m/>
    <m/>
    <m/>
    <m/>
    <m/>
    <m/>
    <m/>
    <m/>
    <m/>
    <m/>
    <s v="5937807816036360000"/>
    <m/>
    <x v="0"/>
    <x v="0"/>
    <m/>
    <m/>
  </r>
  <r>
    <x v="32"/>
    <n v="103"/>
    <n v="11"/>
    <n v="14"/>
    <n v="1"/>
    <n v="1"/>
    <n v="0"/>
    <n v="3"/>
    <n v="1"/>
    <n v="0"/>
    <n v="0"/>
    <n v="1"/>
    <n v="0"/>
    <n v="0"/>
    <n v="0"/>
    <n v="1"/>
    <n v="0"/>
    <n v="2"/>
    <n v="120"/>
    <n v="7"/>
    <n v="48"/>
    <n v="22"/>
    <n v="38"/>
    <n v="2"/>
    <n v="16"/>
    <n v="4"/>
    <n v="9"/>
    <n v="15"/>
    <n v="10"/>
    <n v="1"/>
    <n v="0"/>
    <s v="5937821743112560000"/>
    <m/>
    <x v="0"/>
    <x v="1"/>
    <m/>
    <m/>
  </r>
  <r>
    <x v="33"/>
    <n v="81"/>
    <n v="10"/>
    <n v="16"/>
    <n v="3"/>
    <n v="3"/>
    <n v="0"/>
    <n v="3"/>
    <n v="0"/>
    <n v="3"/>
    <n v="0"/>
    <n v="0"/>
    <n v="4"/>
    <n v="2"/>
    <n v="1"/>
    <n v="0"/>
    <n v="0"/>
    <n v="0"/>
    <n v="117"/>
    <n v="11"/>
    <n v="32"/>
    <n v="9"/>
    <n v="38"/>
    <n v="2"/>
    <n v="8"/>
    <n v="6"/>
    <n v="21"/>
    <n v="15"/>
    <n v="4"/>
    <n v="2"/>
    <n v="0"/>
    <s v="5937824073114590000"/>
    <m/>
    <x v="0"/>
    <x v="1"/>
    <m/>
    <m/>
  </r>
  <r>
    <x v="34"/>
    <n v="110"/>
    <n v="20"/>
    <n v="14"/>
    <n v="4"/>
    <n v="6"/>
    <n v="4"/>
    <n v="14"/>
    <n v="6"/>
    <n v="2"/>
    <n v="4"/>
    <n v="2"/>
    <n v="4"/>
    <n v="4"/>
    <n v="0"/>
    <n v="2"/>
    <n v="0"/>
    <n v="3"/>
    <n v="111"/>
    <n v="14"/>
    <n v="46"/>
    <m/>
    <n v="22"/>
    <n v="2"/>
    <n v="6"/>
    <n v="8"/>
    <n v="13"/>
    <n v="10"/>
    <n v="7"/>
    <n v="4"/>
    <n v="0"/>
    <s v="5937826123111610000"/>
    <m/>
    <x v="0"/>
    <x v="1"/>
    <m/>
    <m/>
  </r>
  <r>
    <x v="35"/>
    <n v="130"/>
    <n v="21"/>
    <n v="19"/>
    <n v="3"/>
    <n v="10"/>
    <n v="7"/>
    <n v="7"/>
    <n v="0"/>
    <n v="2"/>
    <n v="4"/>
    <n v="0"/>
    <n v="0"/>
    <n v="3"/>
    <n v="1"/>
    <n v="0"/>
    <n v="0"/>
    <n v="2"/>
    <n v="118"/>
    <n v="16"/>
    <n v="63"/>
    <n v="19"/>
    <n v="68"/>
    <n v="2"/>
    <n v="8"/>
    <n v="3"/>
    <n v="8"/>
    <n v="24"/>
    <n v="8"/>
    <n v="4"/>
    <n v="0"/>
    <s v="5937836037818180000"/>
    <m/>
    <x v="0"/>
    <x v="1"/>
    <m/>
    <m/>
  </r>
  <r>
    <x v="36"/>
    <n v="110"/>
    <n v="10"/>
    <n v="14"/>
    <n v="4"/>
    <n v="8"/>
    <n v="0"/>
    <n v="6"/>
    <n v="0"/>
    <n v="8"/>
    <n v="3"/>
    <n v="0"/>
    <n v="7"/>
    <n v="1"/>
    <n v="0"/>
    <n v="1"/>
    <n v="1"/>
    <n v="3"/>
    <n v="119"/>
    <n v="10"/>
    <n v="63"/>
    <n v="15"/>
    <n v="55"/>
    <n v="6"/>
    <n v="16"/>
    <n v="3"/>
    <n v="9"/>
    <n v="10"/>
    <n v="15"/>
    <n v="3"/>
    <n v="0"/>
    <s v="5937838077814740000"/>
    <m/>
    <x v="0"/>
    <x v="1"/>
    <m/>
    <m/>
  </r>
  <r>
    <x v="37"/>
    <n v="103"/>
    <n v="18"/>
    <n v="15"/>
    <n v="9"/>
    <n v="7"/>
    <n v="0"/>
    <n v="14"/>
    <n v="1"/>
    <n v="0"/>
    <n v="3"/>
    <n v="0"/>
    <n v="2"/>
    <n v="1"/>
    <n v="1"/>
    <n v="0"/>
    <n v="4"/>
    <n v="1"/>
    <n v="124"/>
    <n v="15"/>
    <n v="50"/>
    <n v="26"/>
    <n v="56"/>
    <n v="3"/>
    <n v="6"/>
    <n v="1"/>
    <n v="11"/>
    <n v="17"/>
    <n v="6"/>
    <n v="3"/>
    <n v="0"/>
    <s v="5937839787818390000"/>
    <m/>
    <x v="0"/>
    <x v="1"/>
    <m/>
    <m/>
  </r>
  <r>
    <x v="38"/>
    <n v="77"/>
    <n v="23"/>
    <n v="17"/>
    <n v="3"/>
    <n v="4"/>
    <m/>
    <n v="11"/>
    <n v="1"/>
    <n v="2"/>
    <m/>
    <m/>
    <n v="3"/>
    <n v="2"/>
    <m/>
    <m/>
    <m/>
    <m/>
    <n v="64"/>
    <n v="20"/>
    <n v="51"/>
    <n v="16"/>
    <n v="44"/>
    <n v="1"/>
    <n v="123"/>
    <m/>
    <n v="15"/>
    <n v="77"/>
    <n v="3"/>
    <n v="1"/>
    <m/>
    <s v="5937806827714100000"/>
    <m/>
    <x v="0"/>
    <x v="1"/>
    <m/>
    <m/>
  </r>
  <r>
    <x v="38"/>
    <n v="77"/>
    <n v="23"/>
    <n v="17"/>
    <n v="3"/>
    <n v="4"/>
    <n v="0"/>
    <n v="11"/>
    <n v="1"/>
    <n v="2"/>
    <n v="0"/>
    <n v="0"/>
    <n v="3"/>
    <n v="2"/>
    <n v="0"/>
    <n v="0"/>
    <n v="0"/>
    <n v="0"/>
    <n v="64"/>
    <n v="20"/>
    <n v="51"/>
    <n v="16"/>
    <n v="44"/>
    <n v="1"/>
    <n v="12"/>
    <n v="3"/>
    <n v="15"/>
    <n v="77"/>
    <n v="3"/>
    <n v="1"/>
    <n v="0"/>
    <s v="5938153370984910000"/>
    <m/>
    <x v="0"/>
    <x v="1"/>
    <m/>
    <m/>
  </r>
  <r>
    <x v="39"/>
    <n v="109"/>
    <n v="14"/>
    <n v="26"/>
    <n v="4"/>
    <n v="3"/>
    <n v="1"/>
    <n v="2"/>
    <m/>
    <n v="1"/>
    <n v="1"/>
    <m/>
    <n v="1"/>
    <n v="2"/>
    <m/>
    <m/>
    <m/>
    <n v="3"/>
    <n v="91"/>
    <n v="21"/>
    <n v="53"/>
    <n v="11"/>
    <n v="67"/>
    <m/>
    <n v="9"/>
    <n v="4"/>
    <n v="12"/>
    <n v="13"/>
    <n v="12"/>
    <m/>
    <m/>
    <s v="5937814087718440000"/>
    <m/>
    <x v="0"/>
    <x v="1"/>
    <m/>
    <m/>
  </r>
  <r>
    <x v="40"/>
    <n v="113"/>
    <n v="24"/>
    <n v="25"/>
    <n v="5"/>
    <n v="1"/>
    <m/>
    <n v="4"/>
    <n v="1"/>
    <n v="2"/>
    <m/>
    <m/>
    <n v="8"/>
    <n v="2"/>
    <m/>
    <n v="3"/>
    <m/>
    <n v="8"/>
    <n v="145"/>
    <n v="14"/>
    <n v="40"/>
    <n v="10"/>
    <n v="42"/>
    <n v="3"/>
    <n v="13"/>
    <n v="3"/>
    <n v="17"/>
    <n v="21"/>
    <n v="10"/>
    <n v="3"/>
    <m/>
    <s v="5937834087717270000"/>
    <m/>
    <x v="0"/>
    <x v="1"/>
    <m/>
    <m/>
  </r>
  <r>
    <x v="40"/>
    <n v="113"/>
    <n v="24"/>
    <n v="25"/>
    <n v="5"/>
    <n v="1"/>
    <n v="0"/>
    <n v="4"/>
    <n v="1"/>
    <n v="2"/>
    <n v="0"/>
    <n v="0"/>
    <n v="8"/>
    <n v="2"/>
    <n v="0"/>
    <n v="3"/>
    <n v="0"/>
    <n v="8"/>
    <n v="145"/>
    <n v="14"/>
    <n v="40"/>
    <n v="10"/>
    <n v="42"/>
    <n v="3"/>
    <n v="13"/>
    <n v="3"/>
    <n v="17"/>
    <n v="21"/>
    <n v="10"/>
    <n v="3"/>
    <n v="0"/>
    <s v="5938175000983080000"/>
    <m/>
    <x v="0"/>
    <x v="1"/>
    <m/>
    <m/>
  </r>
  <r>
    <x v="41"/>
    <n v="98"/>
    <n v="19"/>
    <n v="17"/>
    <n v="5"/>
    <n v="1"/>
    <n v="2"/>
    <n v="4"/>
    <m/>
    <n v="5"/>
    <n v="1"/>
    <n v="1"/>
    <m/>
    <n v="3"/>
    <n v="1"/>
    <m/>
    <m/>
    <n v="1"/>
    <n v="111"/>
    <n v="16"/>
    <n v="36"/>
    <n v="16"/>
    <n v="44"/>
    <n v="11"/>
    <n v="15"/>
    <n v="4"/>
    <n v="16"/>
    <n v="9"/>
    <n v="11"/>
    <m/>
    <m/>
    <s v="5937828747716530000"/>
    <m/>
    <x v="0"/>
    <x v="1"/>
    <m/>
    <m/>
  </r>
  <r>
    <x v="41"/>
    <n v="98"/>
    <n v="19"/>
    <n v="17"/>
    <n v="5"/>
    <n v="1"/>
    <n v="2"/>
    <n v="4"/>
    <n v="0"/>
    <n v="5"/>
    <n v="1"/>
    <n v="1"/>
    <n v="0"/>
    <n v="3"/>
    <n v="1"/>
    <n v="0"/>
    <n v="0"/>
    <n v="1"/>
    <n v="111"/>
    <n v="16"/>
    <n v="36"/>
    <n v="16"/>
    <n v="44"/>
    <n v="11"/>
    <n v="15"/>
    <n v="4"/>
    <n v="16"/>
    <n v="9"/>
    <n v="11"/>
    <n v="0"/>
    <n v="0"/>
    <s v="5938170470982960000"/>
    <m/>
    <x v="0"/>
    <x v="1"/>
    <m/>
    <m/>
  </r>
  <r>
    <x v="42"/>
    <n v="107"/>
    <n v="17"/>
    <n v="18"/>
    <n v="6"/>
    <n v="5"/>
    <n v="3"/>
    <n v="4"/>
    <n v="2"/>
    <n v="4"/>
    <n v="1"/>
    <n v="2"/>
    <m/>
    <n v="1"/>
    <m/>
    <m/>
    <n v="1"/>
    <n v="2"/>
    <n v="107"/>
    <n v="20"/>
    <n v="36"/>
    <n v="34"/>
    <n v="46"/>
    <m/>
    <n v="19"/>
    <m/>
    <m/>
    <n v="18"/>
    <n v="7"/>
    <m/>
    <m/>
    <s v="5937797607716530000"/>
    <m/>
    <x v="0"/>
    <x v="1"/>
    <m/>
    <m/>
  </r>
  <r>
    <x v="42"/>
    <n v="107"/>
    <n v="17"/>
    <n v="18"/>
    <n v="6"/>
    <n v="5"/>
    <n v="3"/>
    <n v="4"/>
    <n v="2"/>
    <n v="4"/>
    <n v="1"/>
    <n v="2"/>
    <n v="0"/>
    <n v="1"/>
    <n v="0"/>
    <n v="0"/>
    <n v="1"/>
    <n v="2"/>
    <n v="107"/>
    <n v="20"/>
    <n v="36"/>
    <n v="34"/>
    <n v="46"/>
    <n v="0"/>
    <n v="19"/>
    <n v="0"/>
    <n v="0"/>
    <n v="18"/>
    <n v="7"/>
    <n v="0"/>
    <n v="0"/>
    <s v="5938155510985780000"/>
    <m/>
    <x v="0"/>
    <x v="1"/>
    <m/>
    <m/>
  </r>
  <r>
    <x v="43"/>
    <n v="65"/>
    <n v="13"/>
    <n v="16"/>
    <n v="4"/>
    <n v="3"/>
    <m/>
    <m/>
    <n v="2"/>
    <m/>
    <m/>
    <m/>
    <m/>
    <m/>
    <m/>
    <m/>
    <m/>
    <n v="2"/>
    <n v="87"/>
    <n v="6"/>
    <n v="34"/>
    <n v="23"/>
    <n v="58"/>
    <n v="1"/>
    <n v="11"/>
    <m/>
    <n v="9"/>
    <n v="5"/>
    <n v="11"/>
    <n v="4"/>
    <m/>
    <s v="5937802947714540000"/>
    <m/>
    <x v="0"/>
    <x v="1"/>
    <m/>
    <m/>
  </r>
  <r>
    <x v="43"/>
    <n v="65"/>
    <n v="13"/>
    <n v="16"/>
    <n v="4"/>
    <n v="3"/>
    <n v="0"/>
    <n v="0"/>
    <n v="2"/>
    <n v="0"/>
    <n v="0"/>
    <n v="0"/>
    <n v="0"/>
    <n v="0"/>
    <n v="0"/>
    <n v="0"/>
    <n v="0"/>
    <n v="2"/>
    <n v="87"/>
    <n v="6"/>
    <n v="34"/>
    <n v="23"/>
    <n v="58"/>
    <n v="1"/>
    <n v="11"/>
    <n v="0"/>
    <n v="9"/>
    <n v="5"/>
    <n v="11"/>
    <n v="4"/>
    <n v="0"/>
    <s v="5938157880984690000"/>
    <m/>
    <x v="0"/>
    <x v="1"/>
    <m/>
    <m/>
  </r>
  <r>
    <x v="44"/>
    <n v="121"/>
    <n v="18"/>
    <n v="23"/>
    <n v="1"/>
    <n v="8"/>
    <n v="1"/>
    <n v="3"/>
    <m/>
    <n v="7"/>
    <n v="4"/>
    <n v="1"/>
    <n v="7"/>
    <n v="3"/>
    <m/>
    <m/>
    <n v="1"/>
    <n v="1"/>
    <n v="166"/>
    <n v="8"/>
    <n v="49"/>
    <n v="16"/>
    <n v="48"/>
    <n v="1"/>
    <n v="14"/>
    <n v="0"/>
    <n v="10"/>
    <n v="10"/>
    <n v="10"/>
    <n v="0"/>
    <n v="0"/>
    <s v="5937799795324980000"/>
    <m/>
    <x v="0"/>
    <x v="1"/>
    <m/>
    <m/>
  </r>
  <r>
    <x v="45"/>
    <n v="106"/>
    <n v="17"/>
    <n v="18"/>
    <n v="4"/>
    <n v="2"/>
    <n v="0"/>
    <n v="2"/>
    <n v="1"/>
    <n v="4"/>
    <n v="1"/>
    <n v="1"/>
    <n v="4"/>
    <n v="3"/>
    <n v="0"/>
    <n v="0"/>
    <n v="1"/>
    <n v="3"/>
    <n v="111"/>
    <n v="20"/>
    <n v="38"/>
    <n v="21"/>
    <n v="58"/>
    <n v="1"/>
    <n v="10"/>
    <m/>
    <n v="15"/>
    <n v="13"/>
    <n v="11"/>
    <n v="3"/>
    <n v="0"/>
    <s v="5937810115322950000"/>
    <m/>
    <x v="0"/>
    <x v="1"/>
    <m/>
    <m/>
  </r>
  <r>
    <x v="46"/>
    <n v="105"/>
    <n v="18"/>
    <n v="19"/>
    <n v="3"/>
    <n v="2"/>
    <n v="3"/>
    <n v="6"/>
    <n v="1"/>
    <n v="4"/>
    <m/>
    <n v="3"/>
    <n v="4"/>
    <m/>
    <m/>
    <m/>
    <n v="1"/>
    <m/>
    <n v="134"/>
    <n v="20"/>
    <n v="53"/>
    <n v="24"/>
    <n v="46"/>
    <n v="2"/>
    <n v="7"/>
    <n v="5"/>
    <n v="10"/>
    <n v="10"/>
    <n v="7"/>
    <n v="1"/>
    <m/>
    <s v="5937810560833420000"/>
    <m/>
    <x v="0"/>
    <x v="1"/>
    <m/>
    <m/>
  </r>
  <r>
    <x v="47"/>
    <n v="70"/>
    <n v="12"/>
    <n v="19"/>
    <n v="9"/>
    <n v="1"/>
    <n v="1"/>
    <n v="3"/>
    <n v="2"/>
    <n v="5"/>
    <m/>
    <n v="1"/>
    <n v="4"/>
    <n v="1"/>
    <m/>
    <m/>
    <m/>
    <m/>
    <n v="100"/>
    <n v="9"/>
    <n v="25"/>
    <n v="22"/>
    <n v="49"/>
    <n v="6"/>
    <n v="9"/>
    <n v="2"/>
    <n v="15"/>
    <n v="12"/>
    <n v="15"/>
    <n v="1"/>
    <m/>
    <s v="5937809290835830000"/>
    <m/>
    <x v="0"/>
    <x v="1"/>
    <m/>
    <m/>
  </r>
  <r>
    <x v="48"/>
    <n v="106"/>
    <n v="23"/>
    <n v="17"/>
    <n v="4"/>
    <n v="6"/>
    <n v="2"/>
    <n v="7"/>
    <n v="0"/>
    <n v="9"/>
    <n v="0"/>
    <n v="0"/>
    <n v="6"/>
    <n v="4"/>
    <n v="1"/>
    <n v="0"/>
    <n v="0"/>
    <n v="2"/>
    <n v="80"/>
    <n v="7"/>
    <n v="40"/>
    <n v="12"/>
    <n v="15"/>
    <n v="2"/>
    <n v="5"/>
    <n v="3"/>
    <n v="12"/>
    <n v="2"/>
    <n v="7"/>
    <m/>
    <m/>
    <s v="5938121760989580000"/>
    <m/>
    <x v="0"/>
    <x v="1"/>
    <m/>
    <m/>
  </r>
  <r>
    <x v="49"/>
    <n v="96"/>
    <n v="15"/>
    <n v="9"/>
    <n v="4"/>
    <n v="7"/>
    <n v="2"/>
    <n v="11"/>
    <n v="6"/>
    <n v="6"/>
    <n v="1"/>
    <n v="0"/>
    <n v="1"/>
    <n v="3"/>
    <n v="0"/>
    <n v="0"/>
    <n v="0"/>
    <m/>
    <m/>
    <m/>
    <m/>
    <m/>
    <m/>
    <m/>
    <m/>
    <m/>
    <m/>
    <m/>
    <m/>
    <m/>
    <m/>
    <s v="5938133750988330000"/>
    <m/>
    <x v="0"/>
    <x v="1"/>
    <m/>
    <m/>
  </r>
  <r>
    <x v="50"/>
    <n v="80"/>
    <n v="14"/>
    <n v="17"/>
    <n v="2"/>
    <n v="5"/>
    <n v="2"/>
    <n v="5"/>
    <n v="0"/>
    <n v="5"/>
    <n v="0"/>
    <n v="1"/>
    <n v="2"/>
    <n v="3"/>
    <n v="1"/>
    <n v="0"/>
    <n v="2"/>
    <n v="3"/>
    <n v="104"/>
    <n v="8"/>
    <n v="38"/>
    <n v="8"/>
    <n v="44"/>
    <n v="1"/>
    <n v="12"/>
    <n v="4"/>
    <n v="10"/>
    <n v="9"/>
    <n v="8"/>
    <n v="4"/>
    <n v="0"/>
    <s v="5938136260981510000"/>
    <m/>
    <x v="0"/>
    <x v="1"/>
    <m/>
    <m/>
  </r>
  <r>
    <x v="51"/>
    <n v="125"/>
    <n v="49"/>
    <n v="40"/>
    <n v="18"/>
    <n v="24"/>
    <n v="2"/>
    <n v="7"/>
    <n v="5"/>
    <n v="8"/>
    <n v="4"/>
    <n v="1"/>
    <n v="3"/>
    <n v="6"/>
    <n v="0"/>
    <n v="0"/>
    <n v="0"/>
    <n v="1"/>
    <n v="76"/>
    <n v="6"/>
    <n v="38"/>
    <n v="11"/>
    <n v="40"/>
    <n v="0"/>
    <n v="14"/>
    <n v="1"/>
    <n v="5"/>
    <n v="6"/>
    <n v="4"/>
    <m/>
    <m/>
    <s v="5938140510981270000"/>
    <m/>
    <x v="0"/>
    <x v="1"/>
    <m/>
    <m/>
  </r>
  <r>
    <x v="52"/>
    <n v="197"/>
    <n v="41"/>
    <n v="38"/>
    <n v="8"/>
    <n v="3"/>
    <n v="4"/>
    <n v="15"/>
    <n v="1"/>
    <n v="14"/>
    <n v="3"/>
    <n v="1"/>
    <n v="5"/>
    <n v="1"/>
    <n v="0"/>
    <n v="0"/>
    <n v="0"/>
    <n v="2"/>
    <n v="153"/>
    <n v="17"/>
    <n v="56"/>
    <n v="11"/>
    <n v="45"/>
    <n v="0"/>
    <n v="32"/>
    <n v="1"/>
    <n v="15"/>
    <n v="14"/>
    <n v="14"/>
    <n v="0"/>
    <n v="0"/>
    <s v="5938142710986910000"/>
    <m/>
    <x v="0"/>
    <x v="1"/>
    <m/>
    <m/>
  </r>
  <r>
    <x v="53"/>
    <n v="63"/>
    <n v="13"/>
    <n v="14"/>
    <n v="5"/>
    <n v="5"/>
    <n v="1"/>
    <n v="1"/>
    <m/>
    <n v="3"/>
    <m/>
    <m/>
    <n v="4"/>
    <m/>
    <m/>
    <m/>
    <m/>
    <m/>
    <n v="83"/>
    <n v="11"/>
    <n v="20"/>
    <n v="10"/>
    <n v="23"/>
    <n v="1"/>
    <n v="11"/>
    <n v="2"/>
    <n v="2"/>
    <n v="5"/>
    <m/>
    <m/>
    <m/>
    <s v="5937852394167720000"/>
    <m/>
    <x v="0"/>
    <x v="1"/>
    <m/>
    <m/>
  </r>
  <r>
    <x v="54"/>
    <n v="121"/>
    <n v="16"/>
    <n v="22"/>
    <n v="4"/>
    <n v="3"/>
    <n v="1"/>
    <n v="2"/>
    <m/>
    <m/>
    <n v="2"/>
    <n v="1"/>
    <n v="4"/>
    <m/>
    <m/>
    <m/>
    <n v="1"/>
    <m/>
    <n v="109"/>
    <n v="14"/>
    <n v="43"/>
    <n v="11"/>
    <n v="62"/>
    <n v="2"/>
    <n v="15"/>
    <n v="6"/>
    <n v="6"/>
    <n v="9"/>
    <n v="2"/>
    <n v="1"/>
    <m/>
    <s v="5937850764163210000"/>
    <m/>
    <x v="0"/>
    <x v="1"/>
    <m/>
    <m/>
  </r>
  <r>
    <x v="55"/>
    <n v="103"/>
    <n v="9"/>
    <n v="13"/>
    <n v="4"/>
    <n v="4"/>
    <m/>
    <n v="3"/>
    <n v="2"/>
    <n v="5"/>
    <m/>
    <m/>
    <n v="1"/>
    <n v="1"/>
    <n v="2"/>
    <m/>
    <m/>
    <m/>
    <n v="91"/>
    <n v="9"/>
    <n v="34"/>
    <n v="9"/>
    <n v="33"/>
    <n v="1"/>
    <n v="12"/>
    <n v="2"/>
    <n v="9"/>
    <n v="8"/>
    <n v="5"/>
    <n v="2"/>
    <m/>
    <s v="5937853664163480000"/>
    <m/>
    <x v="0"/>
    <x v="1"/>
    <m/>
    <m/>
  </r>
  <r>
    <x v="56"/>
    <n v="104"/>
    <m/>
    <m/>
    <m/>
    <m/>
    <m/>
    <m/>
    <m/>
    <m/>
    <m/>
    <m/>
    <m/>
    <m/>
    <m/>
    <m/>
    <m/>
    <n v="8"/>
    <n v="81"/>
    <n v="20"/>
    <n v="35"/>
    <n v="17"/>
    <n v="40"/>
    <n v="3"/>
    <n v="15"/>
    <n v="0"/>
    <n v="13"/>
    <n v="11"/>
    <n v="13"/>
    <n v="2"/>
    <n v="0"/>
    <s v="5937803523416740000"/>
    <m/>
    <x v="0"/>
    <x v="2"/>
    <m/>
    <m/>
  </r>
  <r>
    <x v="56"/>
    <n v="104"/>
    <n v="23"/>
    <n v="25"/>
    <n v="7"/>
    <n v="1"/>
    <n v="2"/>
    <n v="5"/>
    <n v="2"/>
    <n v="10"/>
    <n v="0"/>
    <n v="1"/>
    <n v="5"/>
    <n v="3"/>
    <n v="0"/>
    <n v="1"/>
    <n v="0"/>
    <n v="8"/>
    <n v="81"/>
    <n v="20"/>
    <n v="35"/>
    <n v="17"/>
    <n v="40"/>
    <n v="3"/>
    <n v="15"/>
    <n v="0"/>
    <n v="13"/>
    <n v="11"/>
    <n v="13"/>
    <n v="2"/>
    <n v="0"/>
    <s v="5937855823418640000"/>
    <m/>
    <x v="0"/>
    <x v="2"/>
    <m/>
    <m/>
  </r>
  <r>
    <x v="57"/>
    <n v="81"/>
    <n v="13"/>
    <n v="12"/>
    <n v="3"/>
    <n v="1"/>
    <n v="0"/>
    <n v="2"/>
    <n v="1"/>
    <n v="2"/>
    <n v="0"/>
    <n v="1"/>
    <n v="1"/>
    <n v="1"/>
    <n v="0"/>
    <n v="0"/>
    <n v="0"/>
    <n v="3"/>
    <n v="108"/>
    <n v="8"/>
    <n v="46"/>
    <n v="17"/>
    <n v="51"/>
    <n v="1"/>
    <n v="12"/>
    <n v="3"/>
    <n v="14"/>
    <n v="12"/>
    <n v="8"/>
    <n v="0"/>
    <n v="0"/>
    <s v="5937859553411620000"/>
    <m/>
    <x v="0"/>
    <x v="2"/>
    <m/>
    <m/>
  </r>
  <r>
    <x v="58"/>
    <n v="83"/>
    <m/>
    <m/>
    <m/>
    <m/>
    <m/>
    <m/>
    <m/>
    <m/>
    <m/>
    <m/>
    <m/>
    <m/>
    <m/>
    <m/>
    <m/>
    <n v="3"/>
    <n v="89"/>
    <n v="6"/>
    <n v="48"/>
    <n v="13"/>
    <n v="33"/>
    <n v="1"/>
    <n v="10"/>
    <n v="2"/>
    <n v="4"/>
    <n v="9"/>
    <n v="3"/>
    <n v="3"/>
    <n v="0"/>
    <s v="5937804593411210000"/>
    <m/>
    <x v="0"/>
    <x v="2"/>
    <m/>
    <m/>
  </r>
  <r>
    <x v="58"/>
    <n v="83"/>
    <n v="10"/>
    <n v="9"/>
    <n v="5"/>
    <n v="6"/>
    <n v="2"/>
    <n v="2"/>
    <m/>
    <n v="2"/>
    <m/>
    <m/>
    <n v="4"/>
    <n v="4"/>
    <n v="1"/>
    <n v="1"/>
    <n v="1"/>
    <n v="3"/>
    <n v="89"/>
    <n v="6"/>
    <n v="48"/>
    <n v="13"/>
    <n v="33"/>
    <n v="1"/>
    <n v="10"/>
    <n v="2"/>
    <n v="4"/>
    <n v="9"/>
    <n v="3"/>
    <n v="3"/>
    <n v="0"/>
    <s v="5937810233411400000"/>
    <m/>
    <x v="0"/>
    <x v="2"/>
    <m/>
    <m/>
  </r>
  <r>
    <x v="59"/>
    <n v="89"/>
    <n v="21"/>
    <n v="16"/>
    <n v="4"/>
    <n v="5"/>
    <n v="1"/>
    <n v="10"/>
    <n v="4"/>
    <n v="3"/>
    <n v="1"/>
    <n v="0"/>
    <n v="2"/>
    <n v="0"/>
    <n v="0"/>
    <n v="0"/>
    <n v="1"/>
    <n v="3"/>
    <n v="95"/>
    <n v="15"/>
    <n v="54"/>
    <n v="14"/>
    <n v="55"/>
    <n v="0"/>
    <n v="8"/>
    <n v="1"/>
    <n v="8"/>
    <n v="9"/>
    <n v="4"/>
    <n v="1"/>
    <n v="0"/>
    <s v="5937815443416470000"/>
    <m/>
    <x v="0"/>
    <x v="2"/>
    <m/>
    <m/>
  </r>
  <r>
    <x v="60"/>
    <n v="90"/>
    <m/>
    <m/>
    <m/>
    <m/>
    <m/>
    <m/>
    <m/>
    <m/>
    <m/>
    <m/>
    <m/>
    <m/>
    <m/>
    <m/>
    <m/>
    <n v="2"/>
    <n v="109"/>
    <n v="8"/>
    <n v="63"/>
    <n v="22"/>
    <n v="51"/>
    <n v="3"/>
    <n v="17"/>
    <n v="2"/>
    <n v="15"/>
    <n v="12"/>
    <n v="16"/>
    <n v="3"/>
    <n v="0"/>
    <s v="5937785253412660000"/>
    <m/>
    <x v="0"/>
    <x v="2"/>
    <m/>
    <m/>
  </r>
  <r>
    <x v="60"/>
    <n v="90"/>
    <n v="14"/>
    <n v="25"/>
    <n v="10"/>
    <n v="4"/>
    <n v="0"/>
    <n v="6"/>
    <n v="1"/>
    <n v="10"/>
    <n v="1"/>
    <n v="1"/>
    <n v="4"/>
    <n v="1"/>
    <n v="0"/>
    <n v="3"/>
    <n v="1"/>
    <n v="2"/>
    <n v="109"/>
    <n v="8"/>
    <n v="63"/>
    <n v="22"/>
    <n v="51"/>
    <n v="3"/>
    <n v="17"/>
    <n v="2"/>
    <n v="15"/>
    <n v="12"/>
    <n v="16"/>
    <n v="3"/>
    <n v="0"/>
    <s v="5937819073417370000"/>
    <m/>
    <x v="0"/>
    <x v="2"/>
    <m/>
    <m/>
  </r>
  <r>
    <x v="61"/>
    <n v="108"/>
    <n v="16"/>
    <n v="27"/>
    <n v="13"/>
    <n v="7"/>
    <n v="3"/>
    <n v="12"/>
    <n v="0"/>
    <n v="6"/>
    <n v="1"/>
    <n v="1"/>
    <n v="2"/>
    <n v="3"/>
    <n v="2"/>
    <n v="0"/>
    <n v="0"/>
    <n v="2"/>
    <n v="105"/>
    <n v="7"/>
    <n v="31"/>
    <n v="15"/>
    <n v="50"/>
    <n v="1"/>
    <n v="5"/>
    <n v="2"/>
    <n v="5"/>
    <n v="15"/>
    <n v="8"/>
    <n v="3"/>
    <n v="0"/>
    <s v="5937858373415580000"/>
    <m/>
    <x v="0"/>
    <x v="2"/>
    <m/>
    <m/>
  </r>
  <r>
    <x v="62"/>
    <n v="99"/>
    <n v="26"/>
    <n v="22"/>
    <n v="4"/>
    <n v="4"/>
    <n v="2"/>
    <n v="11"/>
    <n v="3"/>
    <n v="3"/>
    <n v="3"/>
    <n v="2"/>
    <n v="6"/>
    <n v="5"/>
    <n v="1"/>
    <n v="1"/>
    <m/>
    <n v="1"/>
    <n v="81"/>
    <n v="7"/>
    <n v="47"/>
    <n v="10"/>
    <n v="55"/>
    <n v="1"/>
    <n v="10"/>
    <n v="1"/>
    <n v="9"/>
    <n v="16"/>
    <m/>
    <m/>
    <m/>
    <s v="5937871886113180000"/>
    <m/>
    <x v="0"/>
    <x v="2"/>
    <m/>
    <m/>
  </r>
  <r>
    <x v="63"/>
    <n v="73"/>
    <n v="15"/>
    <n v="18"/>
    <n v="7"/>
    <n v="3"/>
    <m/>
    <n v="1"/>
    <n v="1"/>
    <n v="1"/>
    <m/>
    <m/>
    <n v="1"/>
    <n v="5"/>
    <m/>
    <m/>
    <m/>
    <n v="1"/>
    <n v="96"/>
    <n v="12"/>
    <n v="52"/>
    <n v="11"/>
    <n v="52"/>
    <n v="1"/>
    <n v="10"/>
    <n v="1"/>
    <n v="13"/>
    <n v="8"/>
    <m/>
    <m/>
    <m/>
    <s v="5937874146115660000"/>
    <m/>
    <x v="0"/>
    <x v="2"/>
    <m/>
    <m/>
  </r>
  <r>
    <x v="64"/>
    <n v="78"/>
    <n v="7"/>
    <n v="15"/>
    <n v="6"/>
    <n v="7"/>
    <n v="3"/>
    <n v="6"/>
    <n v="1"/>
    <n v="2"/>
    <n v="3"/>
    <n v="2"/>
    <n v="2"/>
    <m/>
    <m/>
    <m/>
    <n v="1"/>
    <m/>
    <m/>
    <m/>
    <m/>
    <m/>
    <m/>
    <m/>
    <m/>
    <m/>
    <m/>
    <m/>
    <m/>
    <m/>
    <m/>
    <s v="5937874976119810000"/>
    <m/>
    <x v="0"/>
    <x v="2"/>
    <m/>
    <m/>
  </r>
  <r>
    <x v="65"/>
    <n v="75"/>
    <n v="9"/>
    <n v="12"/>
    <n v="5"/>
    <n v="6"/>
    <n v="2"/>
    <n v="4"/>
    <n v="3"/>
    <n v="1"/>
    <n v="2"/>
    <m/>
    <n v="3"/>
    <m/>
    <n v="1"/>
    <m/>
    <m/>
    <n v="2"/>
    <n v="73"/>
    <n v="6"/>
    <n v="54"/>
    <n v="16"/>
    <n v="37"/>
    <n v="0"/>
    <n v="8"/>
    <n v="0"/>
    <n v="16"/>
    <n v="3"/>
    <m/>
    <m/>
    <m/>
    <s v="5937876866117110000"/>
    <m/>
    <x v="0"/>
    <x v="2"/>
    <m/>
    <m/>
  </r>
  <r>
    <x v="66"/>
    <n v="50"/>
    <n v="9"/>
    <n v="10"/>
    <n v="8"/>
    <n v="0"/>
    <n v="1"/>
    <n v="2"/>
    <n v="0"/>
    <n v="2"/>
    <n v="0"/>
    <n v="1"/>
    <n v="1"/>
    <n v="0"/>
    <n v="0"/>
    <n v="0"/>
    <n v="0"/>
    <n v="0"/>
    <n v="55"/>
    <n v="2"/>
    <n v="35"/>
    <n v="7"/>
    <n v="27"/>
    <n v="0"/>
    <n v="4"/>
    <n v="0"/>
    <n v="10"/>
    <n v="3"/>
    <m/>
    <m/>
    <m/>
    <s v="5937879306113600000"/>
    <m/>
    <x v="0"/>
    <x v="2"/>
    <m/>
    <m/>
  </r>
  <r>
    <x v="67"/>
    <n v="101"/>
    <n v="22"/>
    <n v="20"/>
    <n v="3"/>
    <n v="4"/>
    <n v="6"/>
    <n v="3"/>
    <n v="5"/>
    <n v="4"/>
    <n v="0"/>
    <n v="0"/>
    <n v="3"/>
    <n v="0"/>
    <n v="0"/>
    <n v="2"/>
    <n v="1"/>
    <n v="2"/>
    <n v="116"/>
    <n v="16"/>
    <n v="71"/>
    <n v="24"/>
    <n v="60"/>
    <n v="1"/>
    <n v="17"/>
    <n v="4"/>
    <n v="18"/>
    <n v="13"/>
    <n v="15"/>
    <n v="2"/>
    <n v="0"/>
    <s v="5937829919028860000"/>
    <m/>
    <x v="0"/>
    <x v="2"/>
    <m/>
    <m/>
  </r>
  <r>
    <x v="68"/>
    <n v="82"/>
    <n v="9"/>
    <n v="12"/>
    <n v="1"/>
    <n v="0"/>
    <n v="0"/>
    <n v="2"/>
    <n v="0"/>
    <n v="7"/>
    <n v="0"/>
    <n v="0"/>
    <n v="3"/>
    <n v="0"/>
    <n v="0"/>
    <n v="3"/>
    <n v="0"/>
    <n v="3"/>
    <n v="125"/>
    <n v="11"/>
    <n v="51"/>
    <n v="18"/>
    <n v="55"/>
    <n v="1"/>
    <n v="1"/>
    <n v="1"/>
    <n v="15"/>
    <n v="16"/>
    <n v="4"/>
    <n v="0"/>
    <n v="0"/>
    <s v="5937832459029670000"/>
    <m/>
    <x v="0"/>
    <x v="2"/>
    <m/>
    <m/>
  </r>
  <r>
    <x v="69"/>
    <n v="132"/>
    <n v="12"/>
    <n v="20"/>
    <n v="5"/>
    <n v="4"/>
    <n v="0"/>
    <n v="6"/>
    <n v="5"/>
    <n v="5"/>
    <n v="1"/>
    <n v="5"/>
    <n v="5"/>
    <n v="0"/>
    <n v="0"/>
    <n v="0"/>
    <n v="0"/>
    <n v="5"/>
    <n v="141"/>
    <n v="17"/>
    <n v="72"/>
    <n v="11"/>
    <n v="57"/>
    <n v="0"/>
    <n v="7"/>
    <n v="1"/>
    <n v="6"/>
    <n v="15"/>
    <n v="6"/>
    <n v="0"/>
    <n v="0"/>
    <s v="5937833809026570000"/>
    <m/>
    <x v="0"/>
    <x v="2"/>
    <m/>
    <m/>
  </r>
  <r>
    <x v="70"/>
    <n v="95"/>
    <n v="14"/>
    <n v="17"/>
    <n v="9"/>
    <n v="6"/>
    <n v="0"/>
    <n v="12"/>
    <n v="4"/>
    <n v="6"/>
    <n v="4"/>
    <n v="1"/>
    <n v="1"/>
    <n v="0"/>
    <n v="1"/>
    <n v="0"/>
    <n v="0"/>
    <n v="2"/>
    <n v="99"/>
    <n v="14"/>
    <n v="49"/>
    <n v="21"/>
    <n v="53"/>
    <n v="0"/>
    <n v="14"/>
    <n v="0"/>
    <n v="10"/>
    <n v="12"/>
    <n v="8"/>
    <n v="3"/>
    <n v="0"/>
    <s v="5937835439027280000"/>
    <m/>
    <x v="0"/>
    <x v="2"/>
    <m/>
    <m/>
  </r>
  <r>
    <x v="71"/>
    <n v="100"/>
    <n v="15"/>
    <n v="21"/>
    <n v="8"/>
    <n v="3"/>
    <n v="1"/>
    <n v="1"/>
    <n v="4"/>
    <n v="17"/>
    <n v="4"/>
    <n v="1"/>
    <n v="4"/>
    <n v="0"/>
    <n v="1"/>
    <n v="0"/>
    <n v="0"/>
    <n v="4"/>
    <n v="117"/>
    <n v="17"/>
    <n v="72"/>
    <n v="18"/>
    <n v="63"/>
    <n v="0"/>
    <n v="1"/>
    <n v="1"/>
    <n v="17"/>
    <n v="16"/>
    <n v="11"/>
    <n v="0"/>
    <n v="0"/>
    <s v="5937845679025090000"/>
    <m/>
    <x v="0"/>
    <x v="2"/>
    <m/>
    <m/>
  </r>
  <r>
    <x v="72"/>
    <n v="121"/>
    <n v="9"/>
    <n v="12"/>
    <n v="2"/>
    <n v="7"/>
    <n v="4"/>
    <n v="6"/>
    <n v="10"/>
    <n v="10"/>
    <n v="0"/>
    <n v="2"/>
    <n v="2"/>
    <n v="2"/>
    <n v="0"/>
    <n v="0"/>
    <n v="2"/>
    <n v="3"/>
    <n v="138"/>
    <n v="18"/>
    <n v="73"/>
    <n v="24"/>
    <n v="67"/>
    <n v="5"/>
    <n v="14"/>
    <n v="3"/>
    <n v="20"/>
    <n v="20"/>
    <n v="17"/>
    <n v="0"/>
    <n v="0"/>
    <s v="5937855249026170000"/>
    <m/>
    <x v="0"/>
    <x v="2"/>
    <m/>
    <m/>
  </r>
  <r>
    <x v="73"/>
    <n v="80"/>
    <n v="12"/>
    <n v="13"/>
    <n v="3"/>
    <n v="2"/>
    <n v="4"/>
    <n v="7"/>
    <n v="3"/>
    <n v="3"/>
    <n v="0"/>
    <n v="1"/>
    <n v="2"/>
    <n v="0"/>
    <n v="0"/>
    <n v="1"/>
    <n v="0"/>
    <n v="0"/>
    <n v="105"/>
    <n v="10"/>
    <n v="40"/>
    <n v="14"/>
    <n v="56"/>
    <n v="7"/>
    <n v="11"/>
    <n v="2"/>
    <n v="7"/>
    <n v="10"/>
    <n v="3"/>
    <n v="0"/>
    <n v="0"/>
    <s v="5937848659021440000"/>
    <m/>
    <x v="0"/>
    <x v="2"/>
    <m/>
    <m/>
  </r>
  <r>
    <x v="74"/>
    <n v="82"/>
    <n v="11"/>
    <n v="13"/>
    <n v="4"/>
    <n v="4"/>
    <n v="5"/>
    <n v="4"/>
    <n v="4"/>
    <n v="1"/>
    <n v="2"/>
    <n v="0"/>
    <n v="0"/>
    <n v="3"/>
    <n v="0"/>
    <n v="0"/>
    <n v="1"/>
    <n v="2"/>
    <n v="106"/>
    <n v="13"/>
    <n v="48"/>
    <n v="7"/>
    <n v="54"/>
    <n v="1"/>
    <n v="10"/>
    <n v="3"/>
    <n v="18"/>
    <n v="11"/>
    <n v="8"/>
    <n v="1"/>
    <n v="0"/>
    <s v="5937849969021760000"/>
    <m/>
    <x v="0"/>
    <x v="2"/>
    <m/>
    <m/>
  </r>
  <r>
    <x v="75"/>
    <n v="61"/>
    <n v="9"/>
    <n v="10"/>
    <n v="6"/>
    <n v="3"/>
    <m/>
    <n v="2"/>
    <n v="4"/>
    <n v="5"/>
    <m/>
    <m/>
    <n v="4"/>
    <n v="2"/>
    <m/>
    <n v="3"/>
    <n v="1"/>
    <m/>
    <m/>
    <m/>
    <m/>
    <m/>
    <m/>
    <m/>
    <m/>
    <m/>
    <m/>
    <m/>
    <m/>
    <m/>
    <m/>
    <s v="5937851341329300000"/>
    <m/>
    <x v="0"/>
    <x v="2"/>
    <m/>
    <m/>
  </r>
  <r>
    <x v="76"/>
    <n v="100"/>
    <m/>
    <m/>
    <m/>
    <m/>
    <m/>
    <m/>
    <m/>
    <m/>
    <m/>
    <m/>
    <m/>
    <m/>
    <m/>
    <m/>
    <m/>
    <n v="2"/>
    <n v="107"/>
    <n v="12"/>
    <n v="47"/>
    <n v="22"/>
    <n v="50"/>
    <n v="0"/>
    <n v="6"/>
    <n v="4"/>
    <n v="12"/>
    <n v="9"/>
    <n v="15"/>
    <n v="0"/>
    <n v="0"/>
    <s v="5937786201328750000"/>
    <m/>
    <x v="0"/>
    <x v="2"/>
    <m/>
    <m/>
  </r>
  <r>
    <x v="77"/>
    <n v="117"/>
    <m/>
    <m/>
    <m/>
    <m/>
    <m/>
    <m/>
    <m/>
    <m/>
    <m/>
    <m/>
    <m/>
    <m/>
    <m/>
    <m/>
    <m/>
    <n v="2"/>
    <n v="136"/>
    <n v="8"/>
    <n v="51"/>
    <n v="19"/>
    <n v="54"/>
    <n v="2"/>
    <n v="11"/>
    <n v="2"/>
    <n v="4"/>
    <n v="9"/>
    <m/>
    <m/>
    <m/>
    <s v="5937787811328350000"/>
    <m/>
    <x v="0"/>
    <x v="2"/>
    <m/>
    <m/>
  </r>
  <r>
    <x v="78"/>
    <n v="97"/>
    <m/>
    <m/>
    <m/>
    <m/>
    <m/>
    <m/>
    <m/>
    <m/>
    <m/>
    <m/>
    <m/>
    <m/>
    <m/>
    <m/>
    <m/>
    <n v="3"/>
    <n v="116"/>
    <n v="13"/>
    <n v="67"/>
    <n v="17"/>
    <n v="59"/>
    <n v="1"/>
    <n v="9"/>
    <n v="1"/>
    <n v="17"/>
    <n v="11"/>
    <n v="7"/>
    <n v="1"/>
    <m/>
    <s v="5937783941323330000"/>
    <m/>
    <x v="0"/>
    <x v="2"/>
    <m/>
    <m/>
  </r>
  <r>
    <x v="79"/>
    <n v="57"/>
    <n v="6"/>
    <n v="18"/>
    <n v="5"/>
    <n v="0"/>
    <n v="2"/>
    <n v="3"/>
    <n v="0"/>
    <n v="3"/>
    <n v="1"/>
    <n v="0"/>
    <n v="2"/>
    <n v="3"/>
    <n v="0"/>
    <n v="0"/>
    <n v="0"/>
    <n v="2"/>
    <n v="104"/>
    <n v="13"/>
    <n v="40"/>
    <n v="8"/>
    <n v="40"/>
    <n v="1"/>
    <n v="4"/>
    <n v="4"/>
    <n v="15"/>
    <n v="7"/>
    <n v="16"/>
    <n v="3"/>
    <n v="0"/>
    <s v="5937852903415500000"/>
    <m/>
    <x v="0"/>
    <x v="2"/>
    <m/>
    <m/>
  </r>
  <r>
    <x v="80"/>
    <n v="76"/>
    <n v="11"/>
    <n v="15"/>
    <n v="10"/>
    <n v="2"/>
    <n v="5"/>
    <n v="6"/>
    <n v="0"/>
    <n v="7"/>
    <n v="0"/>
    <n v="0"/>
    <n v="1"/>
    <n v="1"/>
    <n v="0"/>
    <n v="1"/>
    <n v="0"/>
    <n v="2"/>
    <n v="100"/>
    <n v="9"/>
    <n v="53"/>
    <n v="15"/>
    <n v="39"/>
    <n v="5"/>
    <n v="8"/>
    <n v="0"/>
    <n v="6"/>
    <n v="8"/>
    <n v="8"/>
    <n v="0"/>
    <n v="0"/>
    <s v="5937854273418790000"/>
    <m/>
    <x v="0"/>
    <x v="2"/>
    <m/>
    <m/>
  </r>
  <r>
    <x v="81"/>
    <n v="90"/>
    <n v="19"/>
    <n v="7"/>
    <n v="3"/>
    <n v="8"/>
    <n v="1"/>
    <n v="8"/>
    <n v="2"/>
    <n v="1"/>
    <n v="0"/>
    <n v="0"/>
    <n v="4"/>
    <n v="1"/>
    <n v="0"/>
    <n v="0"/>
    <n v="0"/>
    <n v="2"/>
    <n v="91"/>
    <n v="15"/>
    <n v="57"/>
    <n v="31"/>
    <n v="56"/>
    <n v="2"/>
    <n v="19"/>
    <n v="2"/>
    <n v="8"/>
    <n v="6"/>
    <n v="4"/>
    <n v="1"/>
    <n v="0"/>
    <s v="5937814137515850000"/>
    <m/>
    <x v="0"/>
    <x v="2"/>
    <m/>
    <m/>
  </r>
  <r>
    <x v="82"/>
    <n v="115"/>
    <n v="20"/>
    <n v="23"/>
    <n v="7"/>
    <n v="2"/>
    <n v="2"/>
    <n v="4"/>
    <n v="2"/>
    <n v="2"/>
    <n v="1"/>
    <n v="1"/>
    <n v="6"/>
    <n v="5"/>
    <n v="0"/>
    <n v="1"/>
    <n v="0"/>
    <n v="2"/>
    <n v="96"/>
    <n v="7"/>
    <n v="55"/>
    <n v="12"/>
    <n v="69"/>
    <n v="3"/>
    <n v="8"/>
    <n v="0"/>
    <n v="22"/>
    <n v="9"/>
    <n v="0"/>
    <n v="4"/>
    <n v="0"/>
    <s v="5937815877513150000"/>
    <m/>
    <x v="0"/>
    <x v="2"/>
    <m/>
    <m/>
  </r>
  <r>
    <x v="83"/>
    <n v="119"/>
    <n v="17"/>
    <n v="15"/>
    <n v="2"/>
    <n v="1"/>
    <n v="0"/>
    <n v="1"/>
    <n v="2"/>
    <n v="11"/>
    <n v="2"/>
    <n v="2"/>
    <n v="3"/>
    <n v="1"/>
    <n v="0"/>
    <n v="0"/>
    <n v="2"/>
    <n v="1"/>
    <n v="130"/>
    <n v="15"/>
    <n v="48"/>
    <n v="20"/>
    <n v="41"/>
    <n v="1"/>
    <n v="25"/>
    <n v="3"/>
    <n v="8"/>
    <n v="14"/>
    <n v="4"/>
    <n v="2"/>
    <n v="0"/>
    <s v="5937858437513790000"/>
    <m/>
    <x v="0"/>
    <x v="2"/>
    <m/>
    <m/>
  </r>
  <r>
    <x v="84"/>
    <n v="67"/>
    <n v="13"/>
    <n v="13"/>
    <n v="6"/>
    <n v="1"/>
    <n v="3"/>
    <n v="4"/>
    <n v="0"/>
    <n v="3"/>
    <n v="1"/>
    <n v="0"/>
    <n v="2"/>
    <n v="3"/>
    <n v="0"/>
    <n v="0"/>
    <n v="0"/>
    <n v="4"/>
    <n v="121"/>
    <n v="20"/>
    <n v="44"/>
    <n v="17"/>
    <n v="39"/>
    <n v="0"/>
    <n v="7"/>
    <n v="4"/>
    <n v="16"/>
    <n v="11"/>
    <n v="7"/>
    <n v="4"/>
    <n v="0"/>
    <s v="5937800237514620000"/>
    <m/>
    <x v="0"/>
    <x v="2"/>
    <m/>
    <m/>
  </r>
  <r>
    <x v="85"/>
    <n v="73"/>
    <n v="19"/>
    <n v="10"/>
    <n v="4"/>
    <n v="1"/>
    <n v="2"/>
    <n v="3"/>
    <n v="0"/>
    <n v="3"/>
    <n v="2"/>
    <n v="0"/>
    <n v="3"/>
    <n v="1"/>
    <n v="0"/>
    <n v="0"/>
    <n v="1"/>
    <n v="4"/>
    <n v="91"/>
    <n v="15"/>
    <n v="55"/>
    <n v="24"/>
    <n v="49"/>
    <n v="0"/>
    <n v="7"/>
    <n v="1"/>
    <n v="8"/>
    <n v="7"/>
    <n v="16"/>
    <n v="4"/>
    <n v="0"/>
    <s v="5937831977516170000"/>
    <m/>
    <x v="0"/>
    <x v="2"/>
    <m/>
    <m/>
  </r>
  <r>
    <x v="86"/>
    <n v="50"/>
    <n v="8"/>
    <n v="12"/>
    <n v="3"/>
    <n v="2"/>
    <n v="1"/>
    <n v="4"/>
    <n v="3"/>
    <n v="3"/>
    <n v="1"/>
    <m/>
    <n v="2"/>
    <n v="1"/>
    <m/>
    <m/>
    <m/>
    <n v="2"/>
    <n v="57"/>
    <n v="7"/>
    <n v="33"/>
    <n v="9"/>
    <n v="31"/>
    <n v="0"/>
    <n v="4"/>
    <n v="4"/>
    <n v="8"/>
    <n v="6"/>
    <n v="9"/>
    <n v="2"/>
    <n v="0"/>
    <s v="5937790887513020000"/>
    <m/>
    <x v="0"/>
    <x v="2"/>
    <m/>
    <m/>
  </r>
  <r>
    <x v="87"/>
    <n v="59"/>
    <n v="12"/>
    <n v="11"/>
    <n v="3"/>
    <n v="3"/>
    <n v="1"/>
    <n v="0"/>
    <n v="4"/>
    <n v="1"/>
    <n v="0"/>
    <n v="0"/>
    <n v="2"/>
    <n v="2"/>
    <m/>
    <m/>
    <n v="1"/>
    <n v="3"/>
    <n v="53"/>
    <n v="8"/>
    <n v="33"/>
    <n v="12"/>
    <n v="31"/>
    <n v="1"/>
    <n v="6"/>
    <m/>
    <n v="7"/>
    <n v="8"/>
    <n v="4"/>
    <n v="3"/>
    <n v="0"/>
    <s v="5937794837519330000"/>
    <m/>
    <x v="0"/>
    <x v="2"/>
    <m/>
    <m/>
  </r>
  <r>
    <x v="88"/>
    <n v="84"/>
    <m/>
    <m/>
    <m/>
    <m/>
    <m/>
    <m/>
    <m/>
    <m/>
    <m/>
    <m/>
    <m/>
    <m/>
    <m/>
    <m/>
    <m/>
    <m/>
    <n v="100"/>
    <n v="15"/>
    <n v="65"/>
    <n v="17"/>
    <n v="56"/>
    <m/>
    <n v="10"/>
    <m/>
    <m/>
    <m/>
    <m/>
    <m/>
    <m/>
    <s v="5937824491321240000"/>
    <m/>
    <x v="0"/>
    <x v="2"/>
    <m/>
    <m/>
  </r>
  <r>
    <x v="89"/>
    <n v="78"/>
    <m/>
    <m/>
    <m/>
    <m/>
    <m/>
    <m/>
    <m/>
    <m/>
    <m/>
    <m/>
    <m/>
    <m/>
    <m/>
    <m/>
    <m/>
    <n v="2"/>
    <n v="97"/>
    <n v="15"/>
    <n v="59"/>
    <n v="15"/>
    <n v="38"/>
    <m/>
    <n v="3"/>
    <n v="1"/>
    <n v="18"/>
    <m/>
    <m/>
    <m/>
    <m/>
    <s v="5937820621323880000"/>
    <m/>
    <x v="0"/>
    <x v="2"/>
    <m/>
    <m/>
  </r>
  <r>
    <x v="90"/>
    <n v="100"/>
    <m/>
    <m/>
    <m/>
    <m/>
    <m/>
    <m/>
    <m/>
    <m/>
    <m/>
    <m/>
    <m/>
    <m/>
    <m/>
    <m/>
    <m/>
    <n v="4"/>
    <n v="118"/>
    <n v="11"/>
    <n v="43"/>
    <n v="13"/>
    <n v="42"/>
    <n v="2"/>
    <n v="10"/>
    <n v="3"/>
    <n v="12"/>
    <n v="12"/>
    <m/>
    <m/>
    <m/>
    <s v="5937819611329960000"/>
    <m/>
    <x v="0"/>
    <x v="2"/>
    <m/>
    <m/>
  </r>
  <r>
    <x v="91"/>
    <n v="79"/>
    <n v="8"/>
    <n v="5"/>
    <n v="1"/>
    <m/>
    <m/>
    <n v="2"/>
    <m/>
    <n v="2"/>
    <n v="1"/>
    <m/>
    <n v="3"/>
    <n v="1"/>
    <m/>
    <n v="1"/>
    <m/>
    <m/>
    <n v="84"/>
    <n v="12"/>
    <n v="59"/>
    <n v="14"/>
    <n v="38"/>
    <n v="1"/>
    <n v="10"/>
    <n v="5"/>
    <n v="8"/>
    <n v="8"/>
    <n v="8"/>
    <n v="2"/>
    <m/>
    <s v="5937826597349660000"/>
    <m/>
    <x v="0"/>
    <x v="2"/>
    <m/>
    <m/>
  </r>
  <r>
    <x v="92"/>
    <n v="65"/>
    <n v="14"/>
    <n v="15"/>
    <n v="6"/>
    <m/>
    <n v="1"/>
    <m/>
    <m/>
    <n v="1"/>
    <m/>
    <m/>
    <n v="2"/>
    <n v="2"/>
    <n v="1"/>
    <m/>
    <m/>
    <n v="1"/>
    <n v="94"/>
    <n v="16"/>
    <n v="48"/>
    <n v="8"/>
    <n v="50"/>
    <n v="3"/>
    <n v="11"/>
    <n v="2"/>
    <n v="12"/>
    <n v="13"/>
    <n v="12"/>
    <n v="2"/>
    <n v="0"/>
    <s v="5937823347344690000"/>
    <m/>
    <x v="0"/>
    <x v="2"/>
    <m/>
    <m/>
  </r>
  <r>
    <x v="93"/>
    <n v="89"/>
    <n v="8"/>
    <n v="9"/>
    <n v="1"/>
    <n v="2"/>
    <m/>
    <n v="1"/>
    <m/>
    <n v="1"/>
    <n v="6"/>
    <n v="3"/>
    <n v="1"/>
    <n v="1"/>
    <m/>
    <n v="1"/>
    <n v="3"/>
    <n v="4"/>
    <n v="121"/>
    <n v="10"/>
    <n v="44"/>
    <n v="12"/>
    <n v="63"/>
    <n v="2"/>
    <n v="8"/>
    <n v="4"/>
    <n v="8"/>
    <n v="7"/>
    <n v="10"/>
    <n v="1"/>
    <m/>
    <s v="5937873227345710000"/>
    <m/>
    <x v="0"/>
    <x v="2"/>
    <m/>
    <m/>
  </r>
  <r>
    <x v="93"/>
    <n v="89"/>
    <n v="8"/>
    <n v="9"/>
    <n v="1"/>
    <n v="2"/>
    <m/>
    <n v="1"/>
    <m/>
    <n v="1"/>
    <n v="6"/>
    <n v="3"/>
    <n v="1"/>
    <n v="1"/>
    <m/>
    <n v="1"/>
    <n v="3"/>
    <n v="4"/>
    <n v="121"/>
    <n v="10"/>
    <n v="44"/>
    <n v="12"/>
    <n v="63"/>
    <n v="2"/>
    <n v="8"/>
    <n v="4"/>
    <n v="8"/>
    <n v="7"/>
    <n v="1"/>
    <n v="10"/>
    <m/>
    <s v="5937887500572040000"/>
    <m/>
    <x v="0"/>
    <x v="2"/>
    <m/>
    <m/>
  </r>
  <r>
    <x v="94"/>
    <n v="94"/>
    <n v="18"/>
    <n v="13"/>
    <n v="6"/>
    <n v="6"/>
    <m/>
    <n v="4"/>
    <n v="3"/>
    <n v="2"/>
    <m/>
    <n v="1"/>
    <n v="2"/>
    <m/>
    <m/>
    <n v="1"/>
    <m/>
    <n v="2"/>
    <n v="110"/>
    <n v="8"/>
    <n v="49"/>
    <n v="16"/>
    <n v="46"/>
    <n v="1"/>
    <n v="10"/>
    <n v="8"/>
    <n v="20"/>
    <n v="7"/>
    <n v="3"/>
    <n v="1"/>
    <m/>
    <s v="5937828537342450000"/>
    <m/>
    <x v="0"/>
    <x v="2"/>
    <m/>
    <m/>
  </r>
  <r>
    <x v="95"/>
    <n v="100"/>
    <n v="16"/>
    <n v="12"/>
    <n v="9"/>
    <n v="7"/>
    <n v="2"/>
    <n v="6"/>
    <n v="1"/>
    <n v="6"/>
    <n v="1"/>
    <m/>
    <n v="4"/>
    <n v="1"/>
    <m/>
    <n v="3"/>
    <m/>
    <n v="2"/>
    <n v="85"/>
    <n v="15"/>
    <n v="62"/>
    <n v="21"/>
    <n v="45"/>
    <n v="2"/>
    <n v="16"/>
    <n v="2"/>
    <n v="13"/>
    <n v="5"/>
    <n v="10"/>
    <n v="1"/>
    <m/>
    <s v="5937830277342160000"/>
    <m/>
    <x v="0"/>
    <x v="2"/>
    <m/>
    <m/>
  </r>
  <r>
    <x v="96"/>
    <n v="43"/>
    <n v="8"/>
    <n v="10"/>
    <n v="5"/>
    <n v="2"/>
    <n v="1"/>
    <n v="3"/>
    <m/>
    <n v="1"/>
    <n v="2"/>
    <n v="2"/>
    <n v="2"/>
    <m/>
    <n v="2"/>
    <m/>
    <m/>
    <n v="1"/>
    <n v="79"/>
    <n v="12"/>
    <n v="36"/>
    <n v="13"/>
    <n v="39"/>
    <n v="5"/>
    <n v="9"/>
    <n v="6"/>
    <n v="11"/>
    <n v="8"/>
    <n v="7"/>
    <n v="1"/>
    <m/>
    <s v="5937831727345930000"/>
    <m/>
    <x v="0"/>
    <x v="2"/>
    <m/>
    <m/>
  </r>
  <r>
    <x v="97"/>
    <n v="67"/>
    <n v="15"/>
    <n v="19"/>
    <n v="6"/>
    <n v="0"/>
    <n v="1"/>
    <n v="10"/>
    <n v="2"/>
    <n v="9"/>
    <n v="1"/>
    <n v="1"/>
    <n v="1"/>
    <n v="1"/>
    <n v="0"/>
    <n v="1"/>
    <n v="0"/>
    <n v="3"/>
    <n v="118"/>
    <n v="83"/>
    <n v="33"/>
    <n v="10"/>
    <n v="26"/>
    <n v="3"/>
    <n v="10"/>
    <n v="0"/>
    <n v="6"/>
    <n v="5"/>
    <m/>
    <m/>
    <m/>
    <s v="5937852295661950000"/>
    <m/>
    <x v="0"/>
    <x v="1"/>
    <m/>
    <m/>
  </r>
  <r>
    <x v="98"/>
    <n v="106"/>
    <n v="12"/>
    <n v="24"/>
    <n v="9"/>
    <n v="1"/>
    <n v="4"/>
    <n v="2"/>
    <n v="1"/>
    <n v="2"/>
    <n v="3"/>
    <n v="0"/>
    <n v="2"/>
    <n v="0"/>
    <n v="1"/>
    <n v="1"/>
    <n v="1"/>
    <n v="7"/>
    <n v="162"/>
    <n v="14"/>
    <n v="41"/>
    <n v="23"/>
    <n v="45"/>
    <n v="1"/>
    <n v="20"/>
    <n v="3"/>
    <n v="16"/>
    <n v="15"/>
    <n v="9"/>
    <n v="0"/>
    <n v="0"/>
    <s v="5937818919424750000"/>
    <m/>
    <x v="0"/>
    <x v="1"/>
    <m/>
    <m/>
  </r>
  <r>
    <x v="99"/>
    <n v="99"/>
    <n v="16"/>
    <n v="14"/>
    <n v="4"/>
    <n v="3"/>
    <m/>
    <n v="8"/>
    <n v="2"/>
    <n v="7"/>
    <m/>
    <m/>
    <n v="5"/>
    <n v="1"/>
    <m/>
    <n v="3"/>
    <n v="1"/>
    <m/>
    <n v="11915"/>
    <m/>
    <n v="51"/>
    <n v="22"/>
    <n v="37"/>
    <n v="1"/>
    <n v="9"/>
    <n v="6"/>
    <n v="16"/>
    <n v="21"/>
    <m/>
    <m/>
    <m/>
    <s v="5937873961128600000"/>
    <m/>
    <x v="0"/>
    <x v="1"/>
    <m/>
    <m/>
  </r>
  <r>
    <x v="100"/>
    <n v="72"/>
    <n v="17"/>
    <n v="15"/>
    <n v="5"/>
    <n v="2"/>
    <m/>
    <n v="2"/>
    <m/>
    <n v="3"/>
    <n v="1"/>
    <m/>
    <n v="1"/>
    <n v="1"/>
    <m/>
    <n v="1"/>
    <n v="1"/>
    <n v="1"/>
    <n v="114"/>
    <n v="9"/>
    <n v="57"/>
    <n v="22"/>
    <n v="46"/>
    <n v="4"/>
    <n v="13"/>
    <n v="2"/>
    <n v="14"/>
    <n v="12"/>
    <m/>
    <m/>
    <m/>
    <s v="5937875151123270000"/>
    <m/>
    <x v="0"/>
    <x v="1"/>
    <m/>
    <m/>
  </r>
  <r>
    <x v="101"/>
    <n v="116"/>
    <n v="25"/>
    <n v="31"/>
    <n v="17"/>
    <n v="2"/>
    <n v="2"/>
    <n v="5"/>
    <n v="3"/>
    <n v="8"/>
    <n v="2"/>
    <n v="0"/>
    <n v="3"/>
    <n v="2"/>
    <n v="0"/>
    <n v="0"/>
    <n v="1"/>
    <n v="1"/>
    <n v="76"/>
    <n v="13"/>
    <n v="48"/>
    <n v="18"/>
    <n v="45"/>
    <n v="2"/>
    <n v="16"/>
    <n v="6"/>
    <n v="13"/>
    <n v="15"/>
    <n v="6"/>
    <n v="3"/>
    <n v="0"/>
    <s v="5937857053324010000"/>
    <m/>
    <x v="0"/>
    <x v="1"/>
    <m/>
    <m/>
  </r>
  <r>
    <x v="101"/>
    <n v="116"/>
    <n v="25"/>
    <n v="31"/>
    <n v="17"/>
    <n v="2"/>
    <n v="2"/>
    <n v="5"/>
    <n v="3"/>
    <n v="8"/>
    <n v="2"/>
    <n v="0"/>
    <n v="3"/>
    <n v="2"/>
    <n v="0"/>
    <n v="0"/>
    <n v="1"/>
    <n v="1"/>
    <n v="76"/>
    <n v="13"/>
    <n v="48"/>
    <n v="18"/>
    <n v="45"/>
    <n v="2"/>
    <n v="16"/>
    <n v="6"/>
    <n v="13"/>
    <n v="15"/>
    <n v="6"/>
    <n v="3"/>
    <n v="0"/>
    <s v="5937858223323870000"/>
    <m/>
    <x v="0"/>
    <x v="1"/>
    <m/>
    <m/>
  </r>
  <r>
    <x v="102"/>
    <n v="77"/>
    <n v="25"/>
    <n v="16"/>
    <n v="3"/>
    <n v="4"/>
    <n v="0"/>
    <n v="5"/>
    <n v="2"/>
    <n v="5"/>
    <n v="0"/>
    <n v="0"/>
    <n v="1"/>
    <n v="0"/>
    <n v="0"/>
    <n v="0"/>
    <n v="0"/>
    <n v="2"/>
    <n v="114"/>
    <n v="8"/>
    <n v="39"/>
    <n v="17"/>
    <n v="46"/>
    <n v="2"/>
    <n v="5"/>
    <n v="1"/>
    <n v="2"/>
    <n v="7"/>
    <n v="5"/>
    <n v="1"/>
    <n v="0"/>
    <s v="5937860203323430000"/>
    <m/>
    <x v="0"/>
    <x v="1"/>
    <m/>
    <m/>
  </r>
  <r>
    <x v="103"/>
    <m/>
    <n v="15"/>
    <n v="16"/>
    <n v="1"/>
    <n v="1"/>
    <n v="1"/>
    <m/>
    <m/>
    <n v="1"/>
    <m/>
    <m/>
    <m/>
    <m/>
    <m/>
    <m/>
    <m/>
    <m/>
    <m/>
    <m/>
    <m/>
    <m/>
    <m/>
    <m/>
    <m/>
    <m/>
    <m/>
    <m/>
    <m/>
    <m/>
    <m/>
    <s v="5937875721128730000"/>
    <m/>
    <x v="0"/>
    <x v="1"/>
    <m/>
    <m/>
  </r>
  <r>
    <x v="104"/>
    <n v="40"/>
    <n v="10"/>
    <n v="8"/>
    <n v="0"/>
    <n v="1"/>
    <n v="0"/>
    <n v="2"/>
    <n v="1"/>
    <n v="1"/>
    <n v="0"/>
    <n v="2"/>
    <n v="0"/>
    <n v="0"/>
    <n v="0"/>
    <n v="0"/>
    <n v="0"/>
    <n v="3"/>
    <n v="118"/>
    <n v="6"/>
    <n v="15"/>
    <n v="12"/>
    <n v="32"/>
    <n v="1"/>
    <n v="3"/>
    <n v="0"/>
    <n v="5"/>
    <n v="2"/>
    <n v="8"/>
    <n v="1"/>
    <n v="0"/>
    <s v="5937830364411950000"/>
    <m/>
    <x v="0"/>
    <x v="1"/>
    <m/>
    <m/>
  </r>
  <r>
    <x v="105"/>
    <n v="82"/>
    <n v="12"/>
    <n v="10"/>
    <n v="0"/>
    <n v="0"/>
    <n v="0"/>
    <n v="4"/>
    <n v="2"/>
    <n v="4"/>
    <n v="0"/>
    <n v="0"/>
    <n v="4"/>
    <n v="0"/>
    <n v="0"/>
    <n v="0"/>
    <n v="1"/>
    <n v="4"/>
    <n v="112"/>
    <n v="15"/>
    <n v="48"/>
    <n v="19"/>
    <n v="41"/>
    <n v="2"/>
    <n v="10"/>
    <n v="2"/>
    <n v="11"/>
    <n v="9"/>
    <n v="17"/>
    <n v="2"/>
    <n v="0"/>
    <s v="5937832724414970000"/>
    <m/>
    <x v="0"/>
    <x v="1"/>
    <m/>
    <m/>
  </r>
  <r>
    <x v="106"/>
    <n v="90"/>
    <n v="18"/>
    <n v="27"/>
    <n v="4"/>
    <n v="2"/>
    <n v="4"/>
    <n v="5"/>
    <n v="0"/>
    <n v="7"/>
    <n v="1"/>
    <n v="0"/>
    <n v="5"/>
    <n v="3"/>
    <n v="1"/>
    <n v="0"/>
    <n v="0"/>
    <n v="2"/>
    <n v="131"/>
    <n v="11"/>
    <n v="37"/>
    <n v="17"/>
    <n v="54"/>
    <n v="0"/>
    <n v="7"/>
    <n v="2"/>
    <n v="7"/>
    <n v="5"/>
    <n v="7"/>
    <n v="1"/>
    <n v="0"/>
    <s v="5937861210985080000"/>
    <m/>
    <x v="0"/>
    <x v="1"/>
    <m/>
    <m/>
  </r>
  <r>
    <x v="107"/>
    <n v="143"/>
    <n v="27"/>
    <n v="37"/>
    <n v="9"/>
    <n v="6"/>
    <n v="2"/>
    <n v="5"/>
    <n v="3"/>
    <n v="5"/>
    <n v="2"/>
    <n v="0"/>
    <n v="7"/>
    <n v="1"/>
    <n v="0"/>
    <n v="1"/>
    <n v="0"/>
    <n v="3"/>
    <n v="149"/>
    <n v="9"/>
    <n v="56"/>
    <n v="21"/>
    <n v="40"/>
    <n v="2"/>
    <n v="10"/>
    <n v="2"/>
    <n v="12"/>
    <n v="34"/>
    <n v="11"/>
    <n v="1"/>
    <n v="0"/>
    <s v="5937857620985690000"/>
    <m/>
    <x v="0"/>
    <x v="1"/>
    <m/>
    <m/>
  </r>
  <r>
    <x v="108"/>
    <n v="109"/>
    <n v="21"/>
    <n v="18"/>
    <n v="5"/>
    <n v="6"/>
    <n v="0"/>
    <n v="7"/>
    <n v="3"/>
    <n v="4"/>
    <n v="1"/>
    <n v="0"/>
    <n v="1"/>
    <n v="0"/>
    <n v="0"/>
    <n v="0"/>
    <n v="0"/>
    <n v="3"/>
    <n v="178"/>
    <n v="26"/>
    <n v="29"/>
    <n v="12"/>
    <n v="40"/>
    <n v="0"/>
    <n v="13"/>
    <n v="5"/>
    <n v="13"/>
    <n v="9"/>
    <n v="13"/>
    <n v="1"/>
    <n v="0"/>
    <s v="5937819264412080000"/>
    <m/>
    <x v="0"/>
    <x v="1"/>
    <m/>
    <m/>
  </r>
  <r>
    <x v="109"/>
    <n v="90"/>
    <n v="10"/>
    <n v="11"/>
    <n v="3"/>
    <n v="3"/>
    <n v="3"/>
    <n v="3"/>
    <n v="5"/>
    <n v="7"/>
    <n v="2"/>
    <n v="0"/>
    <n v="2"/>
    <n v="0"/>
    <n v="2"/>
    <n v="2"/>
    <n v="1"/>
    <n v="1"/>
    <n v="101"/>
    <n v="9"/>
    <n v="41"/>
    <n v="14"/>
    <n v="37"/>
    <n v="1"/>
    <n v="11"/>
    <n v="0"/>
    <n v="4"/>
    <n v="13"/>
    <n v="13"/>
    <n v="4"/>
    <n v="0"/>
    <s v="5937822574416710000"/>
    <m/>
    <x v="0"/>
    <x v="1"/>
    <m/>
    <m/>
  </r>
  <r>
    <x v="110"/>
    <n v="115"/>
    <n v="20"/>
    <n v="25"/>
    <n v="10"/>
    <n v="6"/>
    <n v="2"/>
    <n v="8"/>
    <n v="1"/>
    <n v="3"/>
    <n v="2"/>
    <n v="1"/>
    <n v="7"/>
    <m/>
    <m/>
    <n v="1"/>
    <m/>
    <n v="2"/>
    <n v="150"/>
    <n v="23"/>
    <n v="32"/>
    <n v="21"/>
    <n v="62"/>
    <n v="1"/>
    <n v="15"/>
    <n v="0"/>
    <n v="15"/>
    <n v="25"/>
    <n v="5"/>
    <n v="1"/>
    <n v="0"/>
    <s v="5937829072303480000"/>
    <m/>
    <x v="0"/>
    <x v="1"/>
    <m/>
    <m/>
  </r>
  <r>
    <x v="111"/>
    <n v="85"/>
    <n v="16"/>
    <n v="20"/>
    <n v="6"/>
    <n v="1"/>
    <n v="2"/>
    <n v="3"/>
    <n v="1"/>
    <n v="4"/>
    <n v="3"/>
    <n v="1"/>
    <m/>
    <n v="1"/>
    <n v="2"/>
    <m/>
    <m/>
    <n v="1"/>
    <n v="127"/>
    <n v="21"/>
    <n v="24"/>
    <n v="19"/>
    <n v="52"/>
    <n v="1"/>
    <n v="8"/>
    <n v="1"/>
    <n v="15"/>
    <n v="9"/>
    <n v="10"/>
    <n v="3"/>
    <n v="0"/>
    <s v="5937833102305480000"/>
    <m/>
    <x v="0"/>
    <x v="1"/>
    <m/>
    <m/>
  </r>
  <r>
    <x v="112"/>
    <n v="105"/>
    <n v="21"/>
    <n v="26"/>
    <n v="6"/>
    <n v="2"/>
    <n v="3"/>
    <n v="4"/>
    <n v="4"/>
    <n v="3"/>
    <m/>
    <n v="2"/>
    <n v="1"/>
    <n v="1"/>
    <n v="1"/>
    <m/>
    <m/>
    <n v="2"/>
    <n v="139"/>
    <n v="23"/>
    <n v="41"/>
    <n v="26"/>
    <n v="52"/>
    <n v="1"/>
    <n v="12"/>
    <n v="2"/>
    <n v="9"/>
    <n v="17"/>
    <n v="5"/>
    <n v="2"/>
    <n v="0"/>
    <s v="5937834072307250000"/>
    <m/>
    <x v="0"/>
    <x v="1"/>
    <m/>
    <m/>
  </r>
  <r>
    <x v="113"/>
    <n v="102"/>
    <n v="23"/>
    <n v="17"/>
    <n v="6"/>
    <n v="1"/>
    <m/>
    <n v="8"/>
    <n v="2"/>
    <n v="5"/>
    <m/>
    <m/>
    <n v="4"/>
    <n v="1"/>
    <m/>
    <m/>
    <m/>
    <n v="3"/>
    <n v="124"/>
    <n v="11"/>
    <n v="29"/>
    <n v="20"/>
    <n v="64"/>
    <n v="0"/>
    <n v="13"/>
    <n v="2"/>
    <n v="10"/>
    <n v="17"/>
    <n v="9"/>
    <n v="2"/>
    <n v="0"/>
    <s v="5937830842308760000"/>
    <m/>
    <x v="0"/>
    <x v="1"/>
    <m/>
    <m/>
  </r>
  <r>
    <x v="114"/>
    <n v="102"/>
    <n v="22"/>
    <n v="22"/>
    <n v="3"/>
    <n v="7"/>
    <n v="6"/>
    <n v="5"/>
    <n v="0"/>
    <n v="2"/>
    <n v="0"/>
    <n v="0"/>
    <n v="0"/>
    <n v="0"/>
    <n v="0"/>
    <n v="1"/>
    <n v="0"/>
    <n v="6"/>
    <n v="117"/>
    <n v="16"/>
    <n v="66"/>
    <n v="8"/>
    <n v="45"/>
    <n v="3"/>
    <n v="13"/>
    <n v="3"/>
    <n v="11"/>
    <n v="8"/>
    <n v="6"/>
    <n v="2"/>
    <n v="0"/>
    <s v="5937793086511970000"/>
    <m/>
    <x v="0"/>
    <x v="1"/>
    <m/>
    <m/>
  </r>
  <r>
    <x v="115"/>
    <n v="100"/>
    <n v="9"/>
    <n v="12"/>
    <n v="5"/>
    <n v="2"/>
    <m/>
    <n v="9"/>
    <m/>
    <n v="3"/>
    <m/>
    <m/>
    <m/>
    <m/>
    <m/>
    <m/>
    <m/>
    <n v="4"/>
    <n v="171"/>
    <n v="9"/>
    <n v="35"/>
    <n v="15"/>
    <n v="59"/>
    <n v="0"/>
    <n v="8"/>
    <n v="2"/>
    <n v="7"/>
    <n v="13"/>
    <n v="11"/>
    <n v="1"/>
    <n v="0"/>
    <s v="5937827912303660000"/>
    <m/>
    <x v="0"/>
    <x v="1"/>
    <m/>
    <m/>
  </r>
  <r>
    <x v="116"/>
    <n v="80"/>
    <n v="18"/>
    <n v="15"/>
    <n v="5"/>
    <n v="5"/>
    <n v="1"/>
    <n v="3"/>
    <m/>
    <n v="2"/>
    <m/>
    <m/>
    <n v="2"/>
    <m/>
    <m/>
    <m/>
    <m/>
    <n v="2"/>
    <n v="138"/>
    <n v="12"/>
    <n v="30"/>
    <n v="8"/>
    <n v="48"/>
    <n v="1"/>
    <n v="19"/>
    <n v="5"/>
    <n v="5"/>
    <n v="13"/>
    <m/>
    <m/>
    <m/>
    <s v="5937853487122230000"/>
    <m/>
    <x v="0"/>
    <x v="1"/>
    <m/>
    <m/>
  </r>
  <r>
    <x v="117"/>
    <n v="123"/>
    <n v="10"/>
    <n v="12"/>
    <n v="8"/>
    <n v="2"/>
    <n v="4"/>
    <n v="13"/>
    <n v="1"/>
    <n v="6"/>
    <m/>
    <n v="1"/>
    <n v="12"/>
    <n v="1"/>
    <n v="2"/>
    <m/>
    <m/>
    <m/>
    <n v="143"/>
    <n v="24"/>
    <n v="30"/>
    <n v="16"/>
    <n v="56"/>
    <m/>
    <n v="10"/>
    <n v="3"/>
    <n v="7"/>
    <n v="16"/>
    <n v="10"/>
    <n v="2"/>
    <m/>
    <s v="5937854687123250000"/>
    <m/>
    <x v="0"/>
    <x v="1"/>
    <m/>
    <m/>
  </r>
  <r>
    <x v="118"/>
    <n v="46"/>
    <n v="12"/>
    <n v="7"/>
    <m/>
    <m/>
    <m/>
    <n v="2"/>
    <m/>
    <n v="11"/>
    <m/>
    <m/>
    <n v="3"/>
    <m/>
    <n v="1"/>
    <m/>
    <m/>
    <n v="1"/>
    <n v="77"/>
    <n v="3"/>
    <n v="5"/>
    <n v="10"/>
    <n v="29"/>
    <n v="1"/>
    <n v="2"/>
    <n v="3"/>
    <n v="3"/>
    <n v="0"/>
    <n v="8"/>
    <n v="0"/>
    <m/>
    <s v="5937872856697370000"/>
    <m/>
    <x v="0"/>
    <x v="3"/>
    <m/>
    <m/>
  </r>
  <r>
    <x v="119"/>
    <n v="24"/>
    <n v="4"/>
    <n v="4"/>
    <n v="2"/>
    <n v="1"/>
    <n v="1"/>
    <n v="1"/>
    <n v="2"/>
    <n v="1"/>
    <m/>
    <m/>
    <m/>
    <m/>
    <m/>
    <m/>
    <m/>
    <n v="0"/>
    <n v="49"/>
    <n v="7"/>
    <n v="9"/>
    <n v="8"/>
    <n v="31"/>
    <n v="0"/>
    <n v="2"/>
    <n v="0"/>
    <n v="4"/>
    <n v="0"/>
    <n v="0"/>
    <n v="0"/>
    <m/>
    <s v="5937873746691520000"/>
    <m/>
    <x v="0"/>
    <x v="3"/>
    <m/>
    <m/>
  </r>
  <r>
    <x v="120"/>
    <n v="34"/>
    <n v="8"/>
    <n v="7"/>
    <n v="1"/>
    <m/>
    <m/>
    <n v="1"/>
    <m/>
    <n v="1"/>
    <m/>
    <m/>
    <m/>
    <m/>
    <m/>
    <m/>
    <m/>
    <n v="1"/>
    <n v="48"/>
    <n v="7"/>
    <n v="10"/>
    <n v="3"/>
    <n v="24"/>
    <n v="0"/>
    <n v="1"/>
    <n v="0"/>
    <n v="4"/>
    <n v="3"/>
    <n v="4"/>
    <n v="1"/>
    <m/>
    <s v="5937874356694460000"/>
    <m/>
    <x v="0"/>
    <x v="3"/>
    <m/>
    <m/>
  </r>
  <r>
    <x v="121"/>
    <n v="69"/>
    <n v="12"/>
    <n v="13"/>
    <n v="6"/>
    <n v="1"/>
    <m/>
    <m/>
    <m/>
    <n v="5"/>
    <m/>
    <m/>
    <n v="1"/>
    <m/>
    <m/>
    <m/>
    <m/>
    <n v="0"/>
    <n v="64"/>
    <n v="6"/>
    <n v="14"/>
    <n v="6"/>
    <n v="31"/>
    <n v="3"/>
    <n v="3"/>
    <n v="1"/>
    <n v="2"/>
    <n v="4"/>
    <n v="4"/>
    <n v="0"/>
    <m/>
    <s v="5937878106695120000"/>
    <m/>
    <x v="0"/>
    <x v="3"/>
    <m/>
    <m/>
  </r>
  <r>
    <x v="122"/>
    <n v="53"/>
    <n v="5"/>
    <n v="2"/>
    <m/>
    <n v="4"/>
    <m/>
    <n v="2"/>
    <n v="3"/>
    <n v="2"/>
    <m/>
    <m/>
    <m/>
    <m/>
    <m/>
    <m/>
    <m/>
    <n v="2"/>
    <n v="53"/>
    <n v="9"/>
    <n v="16"/>
    <n v="8"/>
    <n v="56"/>
    <n v="1"/>
    <n v="1"/>
    <n v="3"/>
    <n v="6"/>
    <n v="4"/>
    <n v="4"/>
    <n v="0"/>
    <m/>
    <s v="5937878706695030000"/>
    <m/>
    <x v="0"/>
    <x v="3"/>
    <m/>
    <m/>
  </r>
  <r>
    <x v="123"/>
    <n v="77"/>
    <n v="15"/>
    <n v="9"/>
    <n v="5"/>
    <n v="1"/>
    <n v="0"/>
    <n v="5"/>
    <n v="0"/>
    <n v="1"/>
    <n v="0"/>
    <n v="1"/>
    <n v="0"/>
    <n v="0"/>
    <n v="0"/>
    <n v="0"/>
    <n v="0"/>
    <m/>
    <m/>
    <m/>
    <m/>
    <m/>
    <m/>
    <m/>
    <m/>
    <m/>
    <m/>
    <m/>
    <m/>
    <m/>
    <m/>
    <s v="5937814577421680000"/>
    <m/>
    <x v="0"/>
    <x v="3"/>
    <m/>
    <m/>
  </r>
  <r>
    <x v="124"/>
    <n v="61"/>
    <n v="10"/>
    <n v="6"/>
    <n v="0"/>
    <n v="0"/>
    <n v="1"/>
    <n v="4"/>
    <n v="1"/>
    <n v="5"/>
    <n v="0"/>
    <n v="2"/>
    <n v="1"/>
    <n v="2"/>
    <n v="0"/>
    <n v="0"/>
    <n v="0"/>
    <m/>
    <m/>
    <m/>
    <m/>
    <m/>
    <m/>
    <m/>
    <m/>
    <m/>
    <m/>
    <m/>
    <m/>
    <m/>
    <m/>
    <s v="5937832537426840000"/>
    <m/>
    <x v="0"/>
    <x v="3"/>
    <m/>
    <m/>
  </r>
  <r>
    <x v="125"/>
    <n v="115"/>
    <n v="12"/>
    <n v="13"/>
    <n v="7"/>
    <n v="0"/>
    <n v="2"/>
    <n v="7"/>
    <n v="1"/>
    <n v="4"/>
    <n v="0"/>
    <n v="0"/>
    <n v="0"/>
    <n v="0"/>
    <n v="0"/>
    <n v="0"/>
    <n v="0"/>
    <m/>
    <m/>
    <m/>
    <m/>
    <m/>
    <m/>
    <m/>
    <m/>
    <m/>
    <m/>
    <m/>
    <m/>
    <m/>
    <m/>
    <s v="5937815357424930000"/>
    <m/>
    <x v="0"/>
    <x v="3"/>
    <m/>
    <m/>
  </r>
  <r>
    <x v="126"/>
    <n v="80"/>
    <n v="6"/>
    <n v="8"/>
    <n v="3"/>
    <n v="0"/>
    <n v="0"/>
    <n v="5"/>
    <n v="1"/>
    <n v="5"/>
    <n v="0"/>
    <n v="1"/>
    <n v="3"/>
    <n v="0"/>
    <n v="1"/>
    <n v="0"/>
    <n v="0"/>
    <m/>
    <m/>
    <m/>
    <m/>
    <m/>
    <m/>
    <m/>
    <m/>
    <m/>
    <m/>
    <m/>
    <m/>
    <m/>
    <m/>
    <s v="5937816087421390000"/>
    <m/>
    <x v="0"/>
    <x v="3"/>
    <m/>
    <m/>
  </r>
  <r>
    <x v="127"/>
    <n v="70"/>
    <n v="10"/>
    <n v="8"/>
    <n v="2"/>
    <n v="1"/>
    <n v="0"/>
    <n v="6"/>
    <n v="2"/>
    <n v="4"/>
    <n v="1"/>
    <n v="0"/>
    <n v="6"/>
    <n v="1"/>
    <n v="0"/>
    <n v="0"/>
    <n v="0"/>
    <m/>
    <m/>
    <m/>
    <m/>
    <m/>
    <m/>
    <m/>
    <m/>
    <m/>
    <m/>
    <m/>
    <m/>
    <m/>
    <m/>
    <s v="5937816677422600000"/>
    <m/>
    <x v="0"/>
    <x v="3"/>
    <m/>
    <m/>
  </r>
  <r>
    <x v="128"/>
    <n v="79"/>
    <n v="16"/>
    <n v="14"/>
    <n v="5"/>
    <n v="1"/>
    <n v="0"/>
    <n v="9"/>
    <n v="0"/>
    <n v="7"/>
    <n v="0"/>
    <n v="0"/>
    <n v="3"/>
    <n v="1"/>
    <n v="0"/>
    <n v="0"/>
    <n v="0"/>
    <n v="3"/>
    <n v="156"/>
    <n v="12"/>
    <n v="27"/>
    <n v="16"/>
    <n v="51"/>
    <n v="2"/>
    <n v="6"/>
    <n v="3"/>
    <n v="8"/>
    <n v="8"/>
    <n v="3"/>
    <n v="0"/>
    <n v="0"/>
    <s v="5937821055921360000"/>
    <m/>
    <x v="0"/>
    <x v="4"/>
    <m/>
    <m/>
  </r>
  <r>
    <x v="129"/>
    <n v="66"/>
    <n v="20"/>
    <n v="18"/>
    <n v="13"/>
    <n v="3"/>
    <n v="0"/>
    <n v="8"/>
    <n v="0"/>
    <n v="5"/>
    <n v="0"/>
    <n v="0"/>
    <n v="5"/>
    <n v="0"/>
    <n v="0"/>
    <n v="0"/>
    <n v="0"/>
    <n v="2"/>
    <n v="47"/>
    <n v="13"/>
    <n v="25"/>
    <n v="7"/>
    <n v="24"/>
    <n v="0"/>
    <n v="0"/>
    <n v="2"/>
    <n v="5"/>
    <n v="5"/>
    <n v="3"/>
    <n v="0"/>
    <n v="0"/>
    <s v="5937815825924180000"/>
    <m/>
    <x v="0"/>
    <x v="4"/>
    <m/>
    <m/>
  </r>
  <r>
    <x v="130"/>
    <n v="68"/>
    <n v="9"/>
    <n v="15"/>
    <n v="4"/>
    <n v="3"/>
    <n v="2"/>
    <n v="15"/>
    <n v="5"/>
    <n v="2"/>
    <m/>
    <m/>
    <n v="1"/>
    <m/>
    <m/>
    <m/>
    <m/>
    <n v="2"/>
    <n v="89"/>
    <n v="9"/>
    <n v="25"/>
    <n v="13"/>
    <n v="37"/>
    <n v="2"/>
    <n v="6"/>
    <n v="0"/>
    <n v="6"/>
    <n v="6"/>
    <n v="5"/>
    <n v="0"/>
    <n v="0"/>
    <s v="5937848431812720000"/>
    <m/>
    <x v="0"/>
    <x v="4"/>
    <m/>
    <m/>
  </r>
  <r>
    <x v="131"/>
    <n v="72"/>
    <m/>
    <m/>
    <m/>
    <m/>
    <m/>
    <m/>
    <m/>
    <m/>
    <m/>
    <m/>
    <m/>
    <m/>
    <m/>
    <m/>
    <m/>
    <n v="1"/>
    <n v="100"/>
    <n v="18"/>
    <n v="17"/>
    <n v="17"/>
    <n v="27"/>
    <n v="1"/>
    <n v="3"/>
    <n v="0"/>
    <n v="9"/>
    <n v="9"/>
    <n v="6"/>
    <n v="1"/>
    <n v="0"/>
    <s v="5937811055922410000"/>
    <m/>
    <x v="0"/>
    <x v="4"/>
    <m/>
    <m/>
  </r>
  <r>
    <x v="132"/>
    <n v="92"/>
    <n v="20"/>
    <n v="20"/>
    <n v="12"/>
    <n v="2"/>
    <n v="0"/>
    <n v="12"/>
    <n v="4"/>
    <n v="8"/>
    <n v="1"/>
    <n v="0"/>
    <n v="3"/>
    <n v="0"/>
    <n v="0"/>
    <n v="0"/>
    <n v="0"/>
    <n v="1"/>
    <n v="125"/>
    <n v="7"/>
    <n v="37"/>
    <n v="15"/>
    <n v="46"/>
    <n v="1"/>
    <n v="13"/>
    <n v="2"/>
    <n v="6"/>
    <n v="10"/>
    <n v="4"/>
    <n v="2"/>
    <n v="0"/>
    <s v="5937803365928710000"/>
    <m/>
    <x v="0"/>
    <x v="4"/>
    <m/>
    <m/>
  </r>
  <r>
    <x v="133"/>
    <n v="57"/>
    <n v="5"/>
    <n v="5"/>
    <n v="2"/>
    <m/>
    <n v="3"/>
    <n v="1"/>
    <n v="5"/>
    <n v="8"/>
    <n v="1"/>
    <m/>
    <n v="2"/>
    <m/>
    <n v="1"/>
    <m/>
    <m/>
    <n v="2"/>
    <n v="120"/>
    <n v="7"/>
    <n v="31"/>
    <n v="10"/>
    <n v="71"/>
    <n v="1"/>
    <n v="8"/>
    <n v="3"/>
    <n v="19"/>
    <n v="8"/>
    <n v="7"/>
    <n v="3"/>
    <m/>
    <s v="5937858317373480000"/>
    <m/>
    <x v="0"/>
    <x v="4"/>
    <m/>
    <m/>
  </r>
  <r>
    <x v="134"/>
    <n v="72"/>
    <n v="5"/>
    <n v="8"/>
    <n v="7"/>
    <n v="8"/>
    <n v="0"/>
    <n v="14"/>
    <n v="0"/>
    <n v="15"/>
    <n v="0"/>
    <n v="0"/>
    <n v="13"/>
    <n v="1"/>
    <n v="0"/>
    <n v="0"/>
    <n v="0"/>
    <n v="4"/>
    <n v="92"/>
    <n v="15"/>
    <n v="30"/>
    <n v="10"/>
    <n v="41"/>
    <n v="0"/>
    <n v="8"/>
    <n v="1"/>
    <n v="6"/>
    <n v="11"/>
    <m/>
    <m/>
    <m/>
    <s v="5938191833142680000"/>
    <m/>
    <x v="0"/>
    <x v="4"/>
    <m/>
    <m/>
  </r>
  <r>
    <x v="135"/>
    <n v="116"/>
    <n v="22"/>
    <n v="23"/>
    <n v="8"/>
    <n v="5"/>
    <n v="1"/>
    <n v="11"/>
    <n v="1"/>
    <n v="20"/>
    <n v="2"/>
    <n v="0"/>
    <n v="9"/>
    <n v="0"/>
    <n v="0"/>
    <n v="0"/>
    <n v="0"/>
    <n v="4"/>
    <n v="92"/>
    <n v="15"/>
    <n v="30"/>
    <n v="10"/>
    <n v="41"/>
    <n v="0"/>
    <n v="8"/>
    <n v="1"/>
    <n v="6"/>
    <n v="11"/>
    <m/>
    <m/>
    <m/>
    <s v="5938190203149370000"/>
    <m/>
    <x v="0"/>
    <x v="4"/>
    <m/>
    <m/>
  </r>
  <r>
    <x v="136"/>
    <n v="122"/>
    <n v="10"/>
    <n v="14"/>
    <n v="6"/>
    <n v="5"/>
    <n v="8"/>
    <n v="18"/>
    <n v="7"/>
    <n v="26"/>
    <n v="0"/>
    <n v="0"/>
    <n v="21"/>
    <n v="0"/>
    <n v="0"/>
    <n v="1"/>
    <n v="0"/>
    <n v="2"/>
    <n v="90"/>
    <n v="12"/>
    <n v="39"/>
    <n v="13"/>
    <n v="56"/>
    <n v="0"/>
    <n v="7"/>
    <n v="0"/>
    <n v="7"/>
    <m/>
    <n v="7"/>
    <m/>
    <m/>
    <s v="5938188443147740000"/>
    <m/>
    <x v="0"/>
    <x v="4"/>
    <m/>
    <m/>
  </r>
  <r>
    <x v="136"/>
    <n v="122"/>
    <n v="10"/>
    <n v="14"/>
    <n v="6"/>
    <n v="5"/>
    <n v="8"/>
    <n v="18"/>
    <n v="7"/>
    <n v="26"/>
    <n v="0"/>
    <n v="0"/>
    <n v="21"/>
    <n v="0"/>
    <n v="0"/>
    <n v="1"/>
    <n v="0"/>
    <n v="2"/>
    <n v="90"/>
    <n v="12"/>
    <n v="39"/>
    <n v="15"/>
    <n v="56"/>
    <n v="0"/>
    <n v="7"/>
    <n v="0"/>
    <n v="7"/>
    <n v="7"/>
    <m/>
    <m/>
    <m/>
    <s v="5938192883147230000"/>
    <m/>
    <x v="0"/>
    <x v="4"/>
    <m/>
    <m/>
  </r>
  <r>
    <x v="137"/>
    <n v="86"/>
    <n v="13"/>
    <n v="12"/>
    <n v="6"/>
    <n v="5"/>
    <n v="0"/>
    <n v="13"/>
    <n v="1"/>
    <n v="25"/>
    <n v="0"/>
    <n v="0"/>
    <n v="22"/>
    <n v="0"/>
    <n v="0"/>
    <n v="1"/>
    <n v="0"/>
    <n v="0"/>
    <n v="122"/>
    <n v="20"/>
    <n v="25"/>
    <n v="15"/>
    <n v="39"/>
    <n v="1"/>
    <n v="12"/>
    <n v="0"/>
    <n v="11"/>
    <n v="14"/>
    <m/>
    <m/>
    <m/>
    <s v="5938185703143520000"/>
    <m/>
    <x v="0"/>
    <x v="4"/>
    <m/>
    <m/>
  </r>
  <r>
    <x v="138"/>
    <n v="85"/>
    <n v="20"/>
    <n v="18"/>
    <n v="11"/>
    <n v="6"/>
    <n v="2"/>
    <n v="11"/>
    <n v="1"/>
    <n v="10"/>
    <n v="2"/>
    <n v="0"/>
    <n v="0"/>
    <n v="8"/>
    <n v="0"/>
    <n v="1"/>
    <n v="0"/>
    <n v="3"/>
    <n v="100"/>
    <n v="20"/>
    <n v="21"/>
    <n v="23"/>
    <n v="37"/>
    <n v="0"/>
    <n v="2"/>
    <n v="4"/>
    <n v="4"/>
    <n v="10"/>
    <n v="4"/>
    <n v="1"/>
    <n v="0"/>
    <s v="5938184453142820000"/>
    <m/>
    <x v="0"/>
    <x v="4"/>
    <m/>
    <m/>
  </r>
  <r>
    <x v="139"/>
    <n v="101"/>
    <n v="12"/>
    <n v="10"/>
    <n v="2"/>
    <n v="3"/>
    <n v="4"/>
    <n v="10"/>
    <n v="1"/>
    <n v="20"/>
    <n v="0"/>
    <n v="0"/>
    <n v="17"/>
    <n v="0"/>
    <n v="0"/>
    <n v="1"/>
    <n v="0"/>
    <n v="5"/>
    <n v="129"/>
    <n v="12"/>
    <n v="27"/>
    <n v="15"/>
    <n v="32"/>
    <n v="4"/>
    <n v="6"/>
    <n v="1"/>
    <n v="7"/>
    <n v="14"/>
    <m/>
    <m/>
    <m/>
    <s v="5938186463149500000"/>
    <m/>
    <x v="0"/>
    <x v="4"/>
    <m/>
    <m/>
  </r>
  <r>
    <x v="140"/>
    <n v="48"/>
    <n v="11"/>
    <n v="17"/>
    <n v="2"/>
    <n v="1"/>
    <n v="1"/>
    <n v="5"/>
    <n v="0"/>
    <n v="2"/>
    <n v="2"/>
    <n v="0"/>
    <n v="1"/>
    <n v="0"/>
    <n v="1"/>
    <n v="0"/>
    <n v="0"/>
    <n v="2"/>
    <n v="92"/>
    <n v="7"/>
    <n v="35"/>
    <n v="10"/>
    <n v="30"/>
    <m/>
    <n v="2"/>
    <n v="1"/>
    <n v="3"/>
    <n v="11"/>
    <m/>
    <m/>
    <m/>
    <s v="5938187243145070000"/>
    <m/>
    <x v="0"/>
    <x v="4"/>
    <m/>
    <m/>
  </r>
  <r>
    <x v="141"/>
    <n v="106"/>
    <n v="17"/>
    <n v="27"/>
    <n v="10"/>
    <m/>
    <m/>
    <n v="9"/>
    <n v="2"/>
    <n v="5"/>
    <n v="2"/>
    <n v="1"/>
    <n v="3"/>
    <n v="1"/>
    <n v="1"/>
    <m/>
    <n v="1"/>
    <n v="4"/>
    <n v="147"/>
    <n v="14"/>
    <n v="32"/>
    <n v="23"/>
    <n v="56"/>
    <n v="1"/>
    <n v="4"/>
    <n v="7"/>
    <n v="11"/>
    <n v="9"/>
    <m/>
    <m/>
    <m/>
    <s v="5937825035512620000"/>
    <m/>
    <x v="0"/>
    <x v="4"/>
    <m/>
    <m/>
  </r>
  <r>
    <x v="142"/>
    <n v="95"/>
    <m/>
    <m/>
    <m/>
    <m/>
    <m/>
    <m/>
    <m/>
    <m/>
    <m/>
    <m/>
    <m/>
    <m/>
    <m/>
    <m/>
    <m/>
    <n v="2"/>
    <n v="206"/>
    <m/>
    <n v="39"/>
    <n v="30"/>
    <n v="56"/>
    <n v="1"/>
    <n v="13"/>
    <n v="3"/>
    <n v="8"/>
    <n v="12"/>
    <m/>
    <m/>
    <m/>
    <s v="5937863138465970000"/>
    <m/>
    <x v="0"/>
    <x v="4"/>
    <m/>
    <m/>
  </r>
  <r>
    <x v="143"/>
    <n v="92"/>
    <n v="20"/>
    <n v="25"/>
    <n v="9"/>
    <n v="3"/>
    <m/>
    <n v="7"/>
    <m/>
    <n v="2"/>
    <m/>
    <m/>
    <n v="1"/>
    <m/>
    <m/>
    <m/>
    <m/>
    <m/>
    <m/>
    <m/>
    <m/>
    <m/>
    <m/>
    <m/>
    <m/>
    <m/>
    <m/>
    <m/>
    <m/>
    <m/>
    <m/>
    <s v="5937806530612860000"/>
    <m/>
    <x v="0"/>
    <x v="4"/>
    <m/>
    <m/>
  </r>
  <r>
    <x v="144"/>
    <n v="78"/>
    <n v="9"/>
    <n v="11"/>
    <m/>
    <n v="1"/>
    <n v="3"/>
    <m/>
    <m/>
    <n v="8"/>
    <n v="3"/>
    <m/>
    <m/>
    <m/>
    <m/>
    <m/>
    <m/>
    <m/>
    <m/>
    <m/>
    <m/>
    <m/>
    <m/>
    <m/>
    <m/>
    <m/>
    <m/>
    <m/>
    <m/>
    <m/>
    <m/>
    <s v="5937794550612820000"/>
    <m/>
    <x v="0"/>
    <x v="4"/>
    <m/>
    <m/>
  </r>
  <r>
    <x v="145"/>
    <n v="60"/>
    <n v="5"/>
    <n v="11"/>
    <n v="5"/>
    <m/>
    <m/>
    <m/>
    <m/>
    <n v="2"/>
    <m/>
    <m/>
    <m/>
    <m/>
    <m/>
    <m/>
    <m/>
    <n v="2"/>
    <n v="176"/>
    <n v="15"/>
    <n v="11"/>
    <n v="29"/>
    <n v="48"/>
    <n v="0"/>
    <n v="10"/>
    <n v="3"/>
    <n v="9"/>
    <n v="10"/>
    <m/>
    <m/>
    <m/>
    <s v="5937851858464030000"/>
    <m/>
    <x v="0"/>
    <x v="4"/>
    <m/>
    <m/>
  </r>
  <r>
    <x v="145"/>
    <n v="91"/>
    <n v="14"/>
    <n v="17"/>
    <n v="5"/>
    <n v="3"/>
    <n v="1"/>
    <n v="2"/>
    <m/>
    <n v="4"/>
    <m/>
    <n v="1"/>
    <n v="1"/>
    <n v="4"/>
    <m/>
    <m/>
    <m/>
    <n v="4"/>
    <n v="187"/>
    <n v="9"/>
    <n v="41"/>
    <n v="17"/>
    <n v="61"/>
    <n v="0"/>
    <n v="4"/>
    <n v="5"/>
    <n v="8"/>
    <n v="16"/>
    <m/>
    <m/>
    <m/>
    <s v="5937859438468480000"/>
    <m/>
    <x v="0"/>
    <x v="4"/>
    <m/>
    <m/>
  </r>
  <r>
    <x v="146"/>
    <n v="94"/>
    <n v="16"/>
    <n v="16"/>
    <n v="5"/>
    <m/>
    <m/>
    <n v="5"/>
    <m/>
    <n v="3"/>
    <m/>
    <n v="1"/>
    <n v="2"/>
    <n v="2"/>
    <m/>
    <m/>
    <m/>
    <n v="5"/>
    <n v="195"/>
    <n v="17"/>
    <n v="50"/>
    <n v="28"/>
    <n v="74"/>
    <n v="2"/>
    <n v="8"/>
    <n v="2"/>
    <n v="15"/>
    <n v="18"/>
    <m/>
    <m/>
    <m/>
    <s v="5937857808469840000"/>
    <m/>
    <x v="0"/>
    <x v="4"/>
    <m/>
    <m/>
  </r>
  <r>
    <x v="147"/>
    <n v="73"/>
    <n v="18"/>
    <n v="18"/>
    <n v="8"/>
    <n v="1"/>
    <n v="1"/>
    <n v="3"/>
    <n v="1"/>
    <n v="6"/>
    <n v="1"/>
    <m/>
    <n v="2"/>
    <n v="2"/>
    <m/>
    <n v="1"/>
    <m/>
    <n v="1"/>
    <n v="131"/>
    <n v="13"/>
    <n v="34"/>
    <n v="21"/>
    <n v="48"/>
    <n v="2"/>
    <n v="13"/>
    <n v="4"/>
    <n v="11"/>
    <n v="11"/>
    <m/>
    <m/>
    <m/>
    <s v="5937854128467940000"/>
    <m/>
    <x v="0"/>
    <x v="4"/>
    <m/>
    <m/>
  </r>
  <r>
    <x v="148"/>
    <n v="120"/>
    <n v="23"/>
    <n v="38"/>
    <n v="14"/>
    <n v="5"/>
    <n v="4"/>
    <n v="14"/>
    <n v="1"/>
    <n v="5"/>
    <n v="2"/>
    <n v="3"/>
    <n v="4"/>
    <n v="1"/>
    <m/>
    <m/>
    <m/>
    <n v="1"/>
    <n v="135"/>
    <n v="10"/>
    <n v="40"/>
    <n v="26"/>
    <n v="58"/>
    <n v="2"/>
    <n v="15"/>
    <n v="2"/>
    <n v="11"/>
    <n v="23"/>
    <m/>
    <m/>
    <m/>
    <s v="5937856228463960000"/>
    <m/>
    <x v="0"/>
    <x v="4"/>
    <m/>
    <m/>
  </r>
  <r>
    <x v="149"/>
    <n v="102"/>
    <n v="19"/>
    <n v="26"/>
    <n v="9"/>
    <n v="2"/>
    <n v="2"/>
    <n v="10"/>
    <n v="3"/>
    <n v="2"/>
    <n v="0"/>
    <n v="1"/>
    <n v="1"/>
    <n v="2"/>
    <n v="0"/>
    <n v="0"/>
    <n v="0"/>
    <n v="3"/>
    <n v="144"/>
    <n v="13"/>
    <n v="43"/>
    <n v="21"/>
    <n v="93"/>
    <n v="2"/>
    <n v="10"/>
    <n v="7"/>
    <n v="21"/>
    <n v="11"/>
    <m/>
    <m/>
    <m/>
    <s v="5937849828462450000"/>
    <m/>
    <x v="0"/>
    <x v="4"/>
    <m/>
    <m/>
  </r>
  <r>
    <x v="150"/>
    <n v="81"/>
    <n v="24"/>
    <n v="30"/>
    <n v="4"/>
    <n v="2"/>
    <n v="2"/>
    <n v="6"/>
    <m/>
    <n v="2"/>
    <m/>
    <m/>
    <n v="12"/>
    <n v="11"/>
    <m/>
    <m/>
    <m/>
    <n v="4"/>
    <n v="120"/>
    <n v="8"/>
    <n v="29"/>
    <n v="21"/>
    <n v="49"/>
    <n v="2"/>
    <n v="2"/>
    <n v="4"/>
    <n v="14"/>
    <n v="11"/>
    <n v="5"/>
    <n v="1"/>
    <m/>
    <s v="5937835751774590000"/>
    <m/>
    <x v="0"/>
    <x v="5"/>
    <m/>
    <m/>
  </r>
  <r>
    <x v="151"/>
    <n v="39"/>
    <n v="7"/>
    <n v="5"/>
    <n v="4"/>
    <n v="2"/>
    <n v="1"/>
    <n v="2"/>
    <n v="1"/>
    <n v="1"/>
    <n v="1"/>
    <m/>
    <m/>
    <n v="2"/>
    <m/>
    <n v="1"/>
    <m/>
    <n v="2"/>
    <n v="44"/>
    <n v="5"/>
    <n v="66"/>
    <n v="11"/>
    <n v="28"/>
    <n v="0"/>
    <n v="10"/>
    <n v="1"/>
    <m/>
    <m/>
    <n v="3"/>
    <m/>
    <m/>
    <s v="5938188224914010000"/>
    <m/>
    <x v="0"/>
    <x v="6"/>
    <m/>
    <m/>
  </r>
  <r>
    <x v="152"/>
    <n v="69"/>
    <m/>
    <m/>
    <m/>
    <m/>
    <m/>
    <m/>
    <m/>
    <m/>
    <m/>
    <m/>
    <m/>
    <m/>
    <m/>
    <m/>
    <m/>
    <n v="0"/>
    <n v="36"/>
    <n v="10"/>
    <n v="53"/>
    <n v="8"/>
    <n v="26"/>
    <n v="1"/>
    <n v="5"/>
    <n v="5"/>
    <n v="11"/>
    <n v="0"/>
    <m/>
    <m/>
    <m/>
    <s v="5938190494916700000"/>
    <m/>
    <x v="0"/>
    <x v="6"/>
    <m/>
    <m/>
  </r>
  <r>
    <x v="153"/>
    <n v="62"/>
    <n v="8"/>
    <n v="14"/>
    <n v="4"/>
    <n v="3"/>
    <n v="2"/>
    <n v="3"/>
    <m/>
    <n v="1"/>
    <n v="1"/>
    <n v="1"/>
    <n v="1"/>
    <n v="1"/>
    <n v="1"/>
    <m/>
    <m/>
    <n v="0"/>
    <n v="51"/>
    <n v="11"/>
    <n v="59"/>
    <n v="12"/>
    <n v="30"/>
    <n v="1"/>
    <n v="10"/>
    <n v="2"/>
    <m/>
    <n v="8"/>
    <m/>
    <m/>
    <m/>
    <s v="5938192554917480000"/>
    <m/>
    <x v="0"/>
    <x v="6"/>
    <m/>
    <m/>
  </r>
  <r>
    <x v="154"/>
    <n v="57"/>
    <n v="7"/>
    <n v="11"/>
    <n v="1"/>
    <n v="2"/>
    <n v="3"/>
    <n v="3"/>
    <n v="0"/>
    <n v="2"/>
    <n v="0"/>
    <n v="1"/>
    <n v="1"/>
    <n v="1"/>
    <n v="0"/>
    <n v="0"/>
    <n v="0"/>
    <n v="1"/>
    <n v="129"/>
    <n v="12"/>
    <n v="18"/>
    <n v="10"/>
    <n v="39"/>
    <n v="1"/>
    <n v="7"/>
    <n v="1"/>
    <n v="13"/>
    <n v="6"/>
    <n v="2"/>
    <n v="1"/>
    <n v="0"/>
    <s v="5937815310608940000"/>
    <m/>
    <x v="0"/>
    <x v="5"/>
    <m/>
    <m/>
  </r>
  <r>
    <x v="1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22000000}" name="Controlli" cacheId="6" applyNumberFormats="0" applyBorderFormats="0" applyFontFormats="0" applyPatternFormats="0" applyAlignmentFormats="0" applyWidthHeightFormats="0" dataCaption="" updatedVersion="8" rowGrandTotals="0" compact="0" compactData="0">
  <location ref="A1:D157" firstHeaderRow="1" firstDataRow="1" firstDataCol="3"/>
  <pivotFields count="37">
    <pivotField name="Sezione ELETTORALE" axis="axisRow" dataField="1" compact="0" outline="0" multipleItemSelectionAllowed="1" showAll="0" sortType="ascending" defaultSubtotal="0">
      <items count="1835">
        <item m="1" x="156"/>
        <item m="1" x="157"/>
        <item m="1" x="158"/>
        <item m="1" x="159"/>
        <item x="78"/>
        <item m="1" x="160"/>
        <item x="60"/>
        <item m="1" x="161"/>
        <item x="18"/>
        <item x="76"/>
        <item m="1" x="162"/>
        <item m="1" x="163"/>
        <item m="1" x="164"/>
        <item x="77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x="17"/>
        <item m="1" x="182"/>
        <item x="86"/>
        <item m="1" x="183"/>
        <item m="1" x="184"/>
        <item m="1" x="185"/>
        <item x="9"/>
        <item m="1" x="186"/>
        <item m="1" x="187"/>
        <item m="1" x="188"/>
        <item m="1" x="189"/>
        <item x="114"/>
        <item m="1" x="190"/>
        <item m="1" x="191"/>
        <item m="1" x="192"/>
        <item m="1" x="193"/>
        <item m="1" x="194"/>
        <item x="144"/>
        <item m="1" x="195"/>
        <item m="1" x="196"/>
        <item x="87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x="42"/>
        <item m="1" x="215"/>
        <item m="1" x="216"/>
        <item m="1" x="217"/>
        <item m="1" x="218"/>
        <item m="1" x="219"/>
        <item x="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x="44"/>
        <item m="1" x="235"/>
        <item m="1" x="236"/>
        <item m="1" x="237"/>
        <item x="84"/>
        <item x="0"/>
        <item m="1" x="238"/>
        <item m="1" x="239"/>
        <item m="1" x="240"/>
        <item m="1" x="241"/>
        <item x="8"/>
        <item m="1" x="242"/>
        <item m="1" x="243"/>
        <item m="1" x="244"/>
        <item m="1" x="245"/>
        <item m="1" x="246"/>
        <item m="1" x="247"/>
        <item x="12"/>
        <item m="1" x="248"/>
        <item m="1" x="249"/>
        <item m="1" x="250"/>
        <item m="1" x="251"/>
        <item m="1" x="252"/>
        <item x="23"/>
        <item m="1" x="253"/>
        <item m="1" x="254"/>
        <item m="1" x="255"/>
        <item m="1" x="256"/>
        <item x="43"/>
        <item m="1" x="257"/>
        <item m="1" x="258"/>
        <item m="1" x="259"/>
        <item m="1" x="260"/>
        <item m="1" x="261"/>
        <item x="132"/>
        <item m="1" x="262"/>
        <item m="1" x="263"/>
        <item x="56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x="58"/>
        <item m="1" x="275"/>
        <item m="1" x="276"/>
        <item m="1" x="277"/>
        <item m="1" x="278"/>
        <item x="2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x="143"/>
        <item m="1" x="292"/>
        <item x="21"/>
        <item m="1" x="293"/>
        <item m="1" x="294"/>
        <item x="38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x="31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x="1"/>
        <item m="1" x="316"/>
        <item m="1" x="317"/>
        <item m="1" x="318"/>
        <item m="1" x="319"/>
        <item m="1" x="320"/>
        <item m="1" x="321"/>
        <item m="1" x="322"/>
        <item x="47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x="10"/>
        <item m="1" x="332"/>
        <item m="1" x="333"/>
        <item m="1" x="334"/>
        <item m="1" x="335"/>
        <item m="1" x="336"/>
        <item m="1" x="337"/>
        <item m="1" x="338"/>
        <item x="45"/>
        <item m="1" x="339"/>
        <item m="1" x="340"/>
        <item m="1" x="341"/>
        <item m="1" x="342"/>
        <item m="1" x="343"/>
        <item m="1" x="344"/>
        <item x="46"/>
        <item m="1" x="345"/>
        <item m="1" x="346"/>
        <item m="1" x="347"/>
        <item m="1" x="348"/>
        <item m="1" x="349"/>
        <item m="1" x="350"/>
        <item x="15"/>
        <item m="1" x="351"/>
        <item m="1" x="352"/>
        <item x="131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x="28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x="14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x="4"/>
        <item m="1" x="391"/>
        <item m="1" x="392"/>
        <item m="1" x="393"/>
        <item m="1" x="394"/>
        <item m="1" x="395"/>
        <item x="39"/>
        <item x="81"/>
        <item x="2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x="123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x="154"/>
        <item m="1" x="420"/>
        <item x="125"/>
        <item x="59"/>
        <item m="1" x="421"/>
        <item m="1" x="422"/>
        <item m="1" x="423"/>
        <item m="1" x="424"/>
        <item x="129"/>
        <item x="82"/>
        <item m="1" x="425"/>
        <item m="1" x="426"/>
        <item x="126"/>
        <item m="1" x="427"/>
        <item m="1" x="428"/>
        <item m="1" x="429"/>
        <item m="1" x="430"/>
        <item m="1" x="431"/>
        <item x="6"/>
        <item m="1" x="432"/>
        <item m="1" x="433"/>
        <item m="1" x="434"/>
        <item m="1" x="435"/>
        <item m="1" x="436"/>
        <item x="127"/>
        <item m="1" x="437"/>
        <item m="1" x="438"/>
        <item m="1" x="439"/>
        <item m="1" x="440"/>
        <item m="1" x="441"/>
        <item x="1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x="98"/>
        <item m="1" x="477"/>
        <item x="7"/>
        <item m="1" x="478"/>
        <item m="1" x="479"/>
        <item m="1" x="480"/>
        <item m="1" x="481"/>
        <item m="1" x="482"/>
        <item x="108"/>
        <item m="1" x="483"/>
        <item m="1" x="484"/>
        <item m="1" x="485"/>
        <item m="1" x="486"/>
        <item x="5"/>
        <item x="90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x="89"/>
        <item m="1" x="507"/>
        <item m="1" x="508"/>
        <item m="1" x="509"/>
        <item m="1" x="510"/>
        <item x="13"/>
        <item m="1" x="511"/>
        <item m="1" x="512"/>
        <item x="128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x="32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x="109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x="9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x="33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x="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x="141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x="34"/>
        <item m="1" x="618"/>
        <item m="1" x="619"/>
        <item m="1" x="620"/>
        <item m="1" x="621"/>
        <item m="1" x="622"/>
        <item m="1" x="623"/>
        <item m="1" x="624"/>
        <item x="91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m="1" x="634"/>
        <item m="1" x="635"/>
        <item m="1" x="636"/>
        <item m="1" x="637"/>
        <item m="1" x="638"/>
        <item m="1" x="639"/>
        <item m="1" x="640"/>
        <item m="1" x="641"/>
        <item m="1" x="642"/>
        <item m="1" x="643"/>
        <item m="1" x="644"/>
        <item m="1" x="645"/>
        <item m="1" x="646"/>
        <item m="1" x="647"/>
        <item m="1" x="648"/>
        <item m="1" x="649"/>
        <item x="115"/>
        <item m="1" x="650"/>
        <item m="1" x="651"/>
        <item m="1" x="652"/>
        <item m="1" x="653"/>
        <item m="1" x="654"/>
        <item m="1" x="655"/>
        <item m="1" x="656"/>
        <item m="1" x="657"/>
        <item m="1" x="658"/>
        <item m="1" x="659"/>
        <item x="94"/>
        <item m="1" x="660"/>
        <item m="1" x="661"/>
        <item m="1" x="662"/>
        <item m="1" x="663"/>
        <item m="1" x="664"/>
        <item m="1" x="665"/>
        <item m="1" x="666"/>
        <item m="1" x="667"/>
        <item x="41"/>
        <item m="1" x="668"/>
        <item m="1" x="669"/>
        <item m="1" x="670"/>
        <item m="1" x="671"/>
        <item m="1" x="672"/>
        <item m="1" x="673"/>
        <item m="1" x="674"/>
        <item x="110"/>
        <item m="1" x="675"/>
        <item m="1" x="676"/>
        <item m="1" x="677"/>
        <item m="1" x="678"/>
        <item m="1" x="679"/>
        <item m="1" x="680"/>
        <item m="1" x="681"/>
        <item m="1" x="682"/>
        <item m="1" x="683"/>
        <item m="1" x="684"/>
        <item m="1" x="685"/>
        <item m="1" x="686"/>
        <item m="1" x="687"/>
        <item m="1" x="688"/>
        <item m="1" x="689"/>
        <item m="1" x="690"/>
        <item m="1" x="691"/>
        <item m="1" x="692"/>
        <item x="67"/>
        <item m="1" x="693"/>
        <item m="1" x="694"/>
        <item m="1" x="695"/>
        <item m="1" x="696"/>
        <item m="1" x="697"/>
        <item m="1" x="698"/>
        <item x="95"/>
        <item x="104"/>
        <item m="1" x="699"/>
        <item m="1" x="700"/>
        <item m="1" x="701"/>
        <item m="1" x="702"/>
        <item m="1" x="703"/>
        <item m="1" x="704"/>
        <item m="1" x="705"/>
        <item m="1" x="706"/>
        <item m="1" x="707"/>
        <item m="1" x="708"/>
        <item m="1" x="709"/>
        <item m="1" x="710"/>
        <item m="1" x="711"/>
        <item m="1" x="712"/>
        <item x="113"/>
        <item m="1" x="713"/>
        <item m="1" x="714"/>
        <item m="1" x="715"/>
        <item m="1" x="716"/>
        <item m="1" x="717"/>
        <item m="1" x="718"/>
        <item m="1" x="719"/>
        <item m="1" x="720"/>
        <item m="1" x="721"/>
        <item m="1" x="722"/>
        <item m="1" x="723"/>
        <item m="1" x="724"/>
        <item m="1" x="725"/>
        <item m="1" x="726"/>
        <item m="1" x="727"/>
        <item x="96"/>
        <item m="1" x="728"/>
        <item m="1" x="729"/>
        <item m="1" x="730"/>
        <item m="1" x="731"/>
        <item x="85"/>
        <item m="1" x="732"/>
        <item m="1" x="733"/>
        <item m="1" x="734"/>
        <item m="1" x="735"/>
        <item m="1" x="736"/>
        <item m="1" x="737"/>
        <item m="1" x="738"/>
        <item m="1" x="739"/>
        <item m="1" x="740"/>
        <item m="1" x="741"/>
        <item m="1" x="742"/>
        <item m="1" x="743"/>
        <item m="1" x="744"/>
        <item m="1" x="745"/>
        <item m="1" x="746"/>
        <item m="1" x="747"/>
        <item x="68"/>
        <item m="1" x="748"/>
        <item x="124"/>
        <item m="1" x="749"/>
        <item m="1" x="750"/>
        <item m="1" x="751"/>
        <item m="1" x="752"/>
        <item x="105"/>
        <item m="1" x="753"/>
        <item m="1" x="754"/>
        <item m="1" x="755"/>
        <item m="1" x="756"/>
        <item m="1" x="757"/>
        <item m="1" x="758"/>
        <item m="1" x="759"/>
        <item m="1" x="760"/>
        <item m="1" x="761"/>
        <item x="111"/>
        <item m="1" x="762"/>
        <item m="1" x="763"/>
        <item m="1" x="764"/>
        <item m="1" x="765"/>
        <item m="1" x="766"/>
        <item m="1" x="767"/>
        <item m="1" x="768"/>
        <item m="1" x="769"/>
        <item x="24"/>
        <item m="1" x="770"/>
        <item m="1" x="771"/>
        <item m="1" x="772"/>
        <item m="1" x="773"/>
        <item m="1" x="774"/>
        <item x="69"/>
        <item m="1" x="775"/>
        <item m="1" x="776"/>
        <item m="1" x="777"/>
        <item m="1" x="778"/>
        <item m="1" x="779"/>
        <item x="112"/>
        <item x="40"/>
        <item m="1" x="780"/>
        <item m="1" x="781"/>
        <item m="1" x="782"/>
        <item m="1" x="783"/>
        <item m="1" x="784"/>
        <item m="1" x="785"/>
        <item m="1" x="786"/>
        <item m="1" x="787"/>
        <item m="1" x="788"/>
        <item m="1" x="789"/>
        <item m="1" x="790"/>
        <item m="1" x="791"/>
        <item m="1" x="792"/>
        <item m="1" x="793"/>
        <item m="1" x="794"/>
        <item m="1" x="795"/>
        <item x="16"/>
        <item m="1" x="796"/>
        <item m="1" x="797"/>
        <item m="1" x="798"/>
        <item m="1" x="799"/>
        <item m="1" x="800"/>
        <item m="1" x="801"/>
        <item m="1" x="802"/>
        <item x="70"/>
        <item m="1" x="803"/>
        <item x="3"/>
        <item m="1" x="804"/>
        <item m="1" x="805"/>
        <item m="1" x="806"/>
        <item m="1" x="807"/>
        <item m="1" x="808"/>
        <item m="1" x="809"/>
        <item m="1" x="810"/>
        <item x="150"/>
        <item m="1" x="811"/>
        <item m="1" x="812"/>
        <item m="1" x="813"/>
        <item m="1" x="814"/>
        <item m="1" x="815"/>
        <item m="1" x="816"/>
        <item m="1" x="817"/>
        <item x="35"/>
        <item m="1" x="818"/>
        <item m="1" x="819"/>
        <item m="1" x="820"/>
        <item x="30"/>
        <item m="1" x="821"/>
        <item m="1" x="822"/>
        <item m="1" x="823"/>
        <item m="1" x="824"/>
        <item m="1" x="825"/>
        <item m="1" x="826"/>
        <item x="29"/>
        <item m="1" x="827"/>
        <item m="1" x="828"/>
        <item m="1" x="829"/>
        <item m="1" x="830"/>
        <item m="1" x="831"/>
        <item x="20"/>
        <item m="1" x="832"/>
        <item m="1" x="833"/>
        <item m="1" x="834"/>
        <item m="1" x="835"/>
        <item m="1" x="836"/>
        <item m="1" x="837"/>
        <item m="1" x="838"/>
        <item m="1" x="839"/>
        <item m="1" x="840"/>
        <item m="1" x="841"/>
        <item m="1" x="842"/>
        <item m="1" x="843"/>
        <item m="1" x="844"/>
        <item m="1" x="845"/>
        <item m="1" x="846"/>
        <item m="1" x="847"/>
        <item m="1" x="848"/>
        <item m="1" x="849"/>
        <item x="26"/>
        <item m="1" x="850"/>
        <item m="1" x="851"/>
        <item m="1" x="852"/>
        <item m="1" x="853"/>
        <item m="1" x="854"/>
        <item m="1" x="855"/>
        <item m="1" x="856"/>
        <item x="36"/>
        <item m="1" x="857"/>
        <item m="1" x="858"/>
        <item m="1" x="859"/>
        <item m="1" x="860"/>
        <item m="1" x="861"/>
        <item m="1" x="862"/>
        <item m="1" x="863"/>
        <item m="1" x="864"/>
        <item m="1" x="865"/>
        <item m="1" x="866"/>
        <item m="1" x="867"/>
        <item m="1" x="868"/>
        <item m="1" x="869"/>
        <item m="1" x="870"/>
        <item m="1" x="871"/>
        <item m="1" x="872"/>
        <item m="1" x="873"/>
        <item m="1" x="874"/>
        <item m="1" x="875"/>
        <item m="1" x="876"/>
        <item m="1" x="877"/>
        <item m="1" x="878"/>
        <item m="1" x="879"/>
        <item m="1" x="880"/>
        <item m="1" x="881"/>
        <item m="1" x="882"/>
        <item m="1" x="883"/>
        <item m="1" x="884"/>
        <item m="1" x="885"/>
        <item m="1" x="886"/>
        <item m="1" x="887"/>
        <item m="1" x="888"/>
        <item m="1" x="889"/>
        <item m="1" x="890"/>
        <item m="1" x="891"/>
        <item m="1" x="892"/>
        <item m="1" x="893"/>
        <item m="1" x="894"/>
        <item m="1" x="895"/>
        <item x="37"/>
        <item m="1" x="896"/>
        <item m="1" x="897"/>
        <item m="1" x="898"/>
        <item m="1" x="899"/>
        <item m="1" x="900"/>
        <item m="1" x="901"/>
        <item m="1" x="902"/>
        <item m="1" x="903"/>
        <item m="1" x="904"/>
        <item m="1" x="905"/>
        <item m="1" x="906"/>
        <item m="1" x="907"/>
        <item m="1" x="908"/>
        <item m="1" x="909"/>
        <item m="1" x="910"/>
        <item m="1" x="911"/>
        <item m="1" x="912"/>
        <item m="1" x="913"/>
        <item m="1" x="914"/>
        <item m="1" x="915"/>
        <item m="1" x="916"/>
        <item m="1" x="917"/>
        <item m="1" x="918"/>
        <item m="1" x="919"/>
        <item m="1" x="920"/>
        <item m="1" x="921"/>
        <item m="1" x="922"/>
        <item m="1" x="923"/>
        <item m="1" x="924"/>
        <item m="1" x="925"/>
        <item m="1" x="926"/>
        <item m="1" x="927"/>
        <item m="1" x="928"/>
        <item m="1" x="929"/>
        <item m="1" x="930"/>
        <item m="1" x="931"/>
        <item m="1" x="932"/>
        <item m="1" x="933"/>
        <item m="1" x="934"/>
        <item m="1" x="935"/>
        <item m="1" x="936"/>
        <item m="1" x="937"/>
        <item m="1" x="938"/>
        <item m="1" x="939"/>
        <item m="1" x="940"/>
        <item m="1" x="941"/>
        <item m="1" x="942"/>
        <item m="1" x="943"/>
        <item m="1" x="944"/>
        <item m="1" x="945"/>
        <item m="1" x="946"/>
        <item m="1" x="947"/>
        <item m="1" x="948"/>
        <item m="1" x="949"/>
        <item m="1" x="950"/>
        <item m="1" x="951"/>
        <item m="1" x="952"/>
        <item m="1" x="953"/>
        <item m="1" x="954"/>
        <item m="1" x="955"/>
        <item m="1" x="956"/>
        <item m="1" x="957"/>
        <item m="1" x="958"/>
        <item m="1" x="959"/>
        <item m="1" x="960"/>
        <item m="1" x="961"/>
        <item m="1" x="962"/>
        <item m="1" x="963"/>
        <item m="1" x="964"/>
        <item m="1" x="965"/>
        <item m="1" x="966"/>
        <item m="1" x="967"/>
        <item m="1" x="968"/>
        <item m="1" x="969"/>
        <item m="1" x="970"/>
        <item m="1" x="971"/>
        <item m="1" x="972"/>
        <item m="1" x="973"/>
        <item m="1" x="974"/>
        <item m="1" x="975"/>
        <item m="1" x="976"/>
        <item m="1" x="977"/>
        <item m="1" x="978"/>
        <item m="1" x="979"/>
        <item m="1" x="980"/>
        <item m="1" x="981"/>
        <item m="1" x="982"/>
        <item m="1" x="983"/>
        <item m="1" x="984"/>
        <item m="1" x="985"/>
        <item m="1" x="986"/>
        <item m="1" x="987"/>
        <item m="1" x="988"/>
        <item m="1" x="989"/>
        <item m="1" x="990"/>
        <item m="1" x="991"/>
        <item m="1" x="992"/>
        <item m="1" x="993"/>
        <item m="1" x="994"/>
        <item m="1" x="995"/>
        <item m="1" x="996"/>
        <item m="1" x="997"/>
        <item m="1" x="998"/>
        <item m="1" x="999"/>
        <item m="1" x="1000"/>
        <item m="1" x="1001"/>
        <item m="1" x="1002"/>
        <item m="1" x="1003"/>
        <item m="1" x="1004"/>
        <item m="1" x="1005"/>
        <item m="1" x="1006"/>
        <item m="1" x="1007"/>
        <item m="1" x="1008"/>
        <item x="71"/>
        <item m="1" x="1009"/>
        <item m="1" x="1010"/>
        <item m="1" x="1011"/>
        <item m="1" x="1012"/>
        <item m="1" x="1013"/>
        <item m="1" x="1014"/>
        <item m="1" x="1015"/>
        <item m="1" x="1016"/>
        <item m="1" x="1017"/>
        <item m="1" x="1018"/>
        <item m="1" x="1019"/>
        <item m="1" x="1020"/>
        <item m="1" x="1021"/>
        <item m="1" x="1022"/>
        <item m="1" x="1023"/>
        <item m="1" x="1024"/>
        <item m="1" x="1025"/>
        <item m="1" x="1026"/>
        <item m="1" x="1027"/>
        <item m="1" x="1028"/>
        <item m="1" x="1029"/>
        <item m="1" x="1030"/>
        <item m="1" x="1031"/>
        <item m="1" x="1032"/>
        <item m="1" x="1033"/>
        <item m="1" x="1034"/>
        <item m="1" x="1035"/>
        <item m="1" x="1036"/>
        <item m="1" x="1037"/>
        <item m="1" x="1038"/>
        <item m="1" x="1039"/>
        <item m="1" x="1040"/>
        <item m="1" x="1041"/>
        <item m="1" x="1042"/>
        <item m="1" x="1043"/>
        <item m="1" x="1044"/>
        <item m="1" x="1045"/>
        <item m="1" x="1046"/>
        <item m="1" x="1047"/>
        <item m="1" x="1048"/>
        <item x="27"/>
        <item m="1" x="1049"/>
        <item m="1" x="1050"/>
        <item m="1" x="1051"/>
        <item m="1" x="1052"/>
        <item m="1" x="1053"/>
        <item m="1" x="1054"/>
        <item m="1" x="1055"/>
        <item x="130"/>
        <item m="1" x="1056"/>
        <item m="1" x="1057"/>
        <item m="1" x="1058"/>
        <item x="73"/>
        <item m="1" x="1059"/>
        <item m="1" x="1060"/>
        <item m="1" x="1061"/>
        <item m="1" x="1062"/>
        <item m="1" x="1063"/>
        <item m="1" x="1064"/>
        <item m="1" x="1065"/>
        <item m="1" x="1066"/>
        <item m="1" x="1067"/>
        <item m="1" x="1068"/>
        <item m="1" x="1069"/>
        <item m="1" x="1070"/>
        <item m="1" x="1071"/>
        <item m="1" x="1072"/>
        <item m="1" x="1073"/>
        <item m="1" x="1074"/>
        <item m="1" x="1075"/>
        <item m="1" x="1076"/>
        <item m="1" x="1077"/>
        <item m="1" x="1078"/>
        <item m="1" x="1079"/>
        <item m="1" x="1080"/>
        <item x="149"/>
        <item m="1" x="1081"/>
        <item m="1" x="1082"/>
        <item x="74"/>
        <item m="1" x="1083"/>
        <item m="1" x="1084"/>
        <item m="1" x="1085"/>
        <item m="1" x="1086"/>
        <item m="1" x="1087"/>
        <item m="1" x="1088"/>
        <item m="1" x="1089"/>
        <item m="1" x="1090"/>
        <item m="1" x="1091"/>
        <item m="1" x="1092"/>
        <item m="1" x="1093"/>
        <item m="1" x="1094"/>
        <item m="1" x="1095"/>
        <item m="1" x="1096"/>
        <item m="1" x="1097"/>
        <item x="54"/>
        <item m="1" x="1098"/>
        <item m="1" x="1099"/>
        <item m="1" x="1100"/>
        <item m="1" x="1101"/>
        <item m="1" x="1102"/>
        <item m="1" x="1103"/>
        <item m="1" x="1104"/>
        <item m="1" x="1105"/>
        <item m="1" x="1106"/>
        <item x="75"/>
        <item m="1" x="1107"/>
        <item m="1" x="1108"/>
        <item m="1" x="1109"/>
        <item m="1" x="1110"/>
        <item m="1" x="1111"/>
        <item m="1" x="1112"/>
        <item m="1" x="1113"/>
        <item m="1" x="1114"/>
        <item m="1" x="1115"/>
        <item m="1" x="1116"/>
        <item x="145"/>
        <item m="1" x="1117"/>
        <item m="1" x="1118"/>
        <item m="1" x="1119"/>
        <item m="1" x="1120"/>
        <item m="1" x="1121"/>
        <item m="1" x="1122"/>
        <item x="97"/>
        <item m="1" x="1123"/>
        <item m="1" x="1124"/>
        <item m="1" x="1125"/>
        <item m="1" x="1126"/>
        <item x="53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x="79"/>
        <item m="1" x="1138"/>
        <item m="1" x="1139"/>
        <item m="1" x="1140"/>
        <item m="1" x="1141"/>
        <item m="1" x="1142"/>
        <item m="1" x="1143"/>
        <item m="1" x="1144"/>
        <item x="116"/>
        <item m="1" x="1145"/>
        <item m="1" x="1146"/>
        <item x="55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x="147"/>
        <item m="1" x="1163"/>
        <item m="1" x="1164"/>
        <item x="80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x="117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x="72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x="148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x="101"/>
        <item m="1" x="1213"/>
        <item m="1" x="1214"/>
        <item m="1" x="1215"/>
        <item m="1" x="1216"/>
        <item m="1" x="1217"/>
        <item m="1" x="1218"/>
        <item m="1" x="1219"/>
        <item x="107"/>
        <item m="1" x="1220"/>
        <item m="1" x="1221"/>
        <item m="1" x="1222"/>
        <item x="146"/>
        <item m="1" x="1223"/>
        <item m="1" x="1224"/>
        <item m="1" x="1225"/>
        <item m="1" x="1226"/>
        <item m="1" x="1227"/>
        <item m="1" x="1228"/>
        <item m="1" x="1229"/>
        <item m="1" x="1230"/>
        <item m="1" x="1231"/>
        <item m="1" x="1232"/>
        <item m="1" x="1233"/>
        <item m="1" x="1234"/>
        <item m="1" x="1235"/>
        <item x="133"/>
        <item m="1" x="1236"/>
        <item x="61"/>
        <item x="83"/>
        <item m="1" x="1237"/>
        <item m="1" x="1238"/>
        <item m="1" x="1239"/>
        <item m="1" x="1240"/>
        <item m="1" x="1241"/>
        <item m="1" x="1242"/>
        <item m="1" x="1243"/>
        <item m="1" x="1244"/>
        <item m="1" x="1245"/>
        <item m="1" x="1246"/>
        <item m="1" x="1247"/>
        <item m="1" x="1248"/>
        <item m="1" x="1249"/>
        <item m="1" x="1250"/>
        <item m="1" x="1251"/>
        <item m="1" x="1252"/>
        <item m="1" x="1253"/>
        <item m="1" x="1254"/>
        <item m="1" x="1255"/>
        <item x="57"/>
        <item m="1" x="1256"/>
        <item m="1" x="1257"/>
        <item m="1" x="1258"/>
        <item m="1" x="1259"/>
        <item m="1" x="1260"/>
        <item m="1" x="1261"/>
        <item m="1" x="1262"/>
        <item x="102"/>
        <item m="1" x="1263"/>
        <item m="1" x="1264"/>
        <item m="1" x="1265"/>
        <item m="1" x="1266"/>
        <item m="1" x="1267"/>
        <item m="1" x="1268"/>
        <item m="1" x="1269"/>
        <item m="1" x="1270"/>
        <item m="1" x="1271"/>
        <item m="1" x="1272"/>
        <item m="1" x="1273"/>
        <item m="1" x="1274"/>
        <item m="1" x="1275"/>
        <item m="1" x="1276"/>
        <item m="1" x="1277"/>
        <item m="1" x="1278"/>
        <item m="1" x="1279"/>
        <item m="1" x="1280"/>
        <item m="1" x="1281"/>
        <item x="106"/>
        <item m="1" x="1282"/>
        <item m="1" x="1283"/>
        <item x="22"/>
        <item m="1" x="1284"/>
        <item m="1" x="1285"/>
        <item m="1" x="1286"/>
        <item m="1" x="1287"/>
        <item m="1" x="1288"/>
        <item m="1" x="1289"/>
        <item m="1" x="1290"/>
        <item m="1" x="1291"/>
        <item m="1" x="1292"/>
        <item m="1" x="1293"/>
        <item m="1" x="1294"/>
        <item m="1" x="1295"/>
        <item m="1" x="1296"/>
        <item m="1" x="1297"/>
        <item m="1" x="1298"/>
        <item m="1" x="1299"/>
        <item m="1" x="1300"/>
        <item m="1" x="1301"/>
        <item m="1" x="1302"/>
        <item m="1" x="1303"/>
        <item m="1" x="1304"/>
        <item m="1" x="1305"/>
        <item m="1" x="1306"/>
        <item m="1" x="1307"/>
        <item m="1" x="1308"/>
        <item m="1" x="1309"/>
        <item x="142"/>
        <item m="1" x="1310"/>
        <item m="1" x="1311"/>
        <item m="1" x="1312"/>
        <item m="1" x="1313"/>
        <item m="1" x="1314"/>
        <item m="1" x="1315"/>
        <item m="1" x="1316"/>
        <item m="1" x="1317"/>
        <item m="1" x="1318"/>
        <item m="1" x="1319"/>
        <item m="1" x="1320"/>
        <item m="1" x="1321"/>
        <item m="1" x="1322"/>
        <item m="1" x="1323"/>
        <item m="1" x="1324"/>
        <item m="1" x="1325"/>
        <item m="1" x="1326"/>
        <item m="1" x="1327"/>
        <item m="1" x="1328"/>
        <item m="1" x="1329"/>
        <item m="1" x="1330"/>
        <item m="1" x="1331"/>
        <item m="1" x="1332"/>
        <item m="1" x="1333"/>
        <item m="1" x="1334"/>
        <item m="1" x="1335"/>
        <item m="1" x="1336"/>
        <item m="1" x="1337"/>
        <item m="1" x="1338"/>
        <item m="1" x="1339"/>
        <item m="1" x="1340"/>
        <item m="1" x="1341"/>
        <item m="1" x="1342"/>
        <item m="1" x="1343"/>
        <item m="1" x="1344"/>
        <item m="1" x="1345"/>
        <item m="1" x="1346"/>
        <item m="1" x="1347"/>
        <item m="1" x="1348"/>
        <item m="1" x="1349"/>
        <item m="1" x="1350"/>
        <item m="1" x="1351"/>
        <item m="1" x="1352"/>
        <item m="1" x="1353"/>
        <item m="1" x="1354"/>
        <item m="1" x="1355"/>
        <item m="1" x="1356"/>
        <item m="1" x="1357"/>
        <item m="1" x="1358"/>
        <item m="1" x="1359"/>
        <item m="1" x="1360"/>
        <item m="1" x="1361"/>
        <item m="1" x="1362"/>
        <item m="1" x="1363"/>
        <item m="1" x="1364"/>
        <item m="1" x="1365"/>
        <item m="1" x="1366"/>
        <item m="1" x="1367"/>
        <item m="1" x="1368"/>
        <item m="1" x="1369"/>
        <item m="1" x="1370"/>
        <item m="1" x="1371"/>
        <item m="1" x="1372"/>
        <item m="1" x="1373"/>
        <item m="1" x="1374"/>
        <item m="1" x="1375"/>
        <item m="1" x="1376"/>
        <item m="1" x="1377"/>
        <item m="1" x="1378"/>
        <item m="1" x="1379"/>
        <item m="1" x="1380"/>
        <item m="1" x="1381"/>
        <item m="1" x="1382"/>
        <item m="1" x="1383"/>
        <item m="1" x="1384"/>
        <item m="1" x="1385"/>
        <item m="1" x="1386"/>
        <item m="1" x="1387"/>
        <item m="1" x="1388"/>
        <item m="1" x="1389"/>
        <item m="1" x="1390"/>
        <item m="1" x="1391"/>
        <item m="1" x="1392"/>
        <item m="1" x="1393"/>
        <item m="1" x="1394"/>
        <item m="1" x="1395"/>
        <item m="1" x="1396"/>
        <item m="1" x="1397"/>
        <item m="1" x="1398"/>
        <item m="1" x="1399"/>
        <item m="1" x="1400"/>
        <item m="1" x="1401"/>
        <item m="1" x="1402"/>
        <item m="1" x="1403"/>
        <item m="1" x="1404"/>
        <item m="1" x="1405"/>
        <item m="1" x="1406"/>
        <item m="1" x="1407"/>
        <item m="1" x="1408"/>
        <item m="1" x="1409"/>
        <item m="1" x="1410"/>
        <item m="1" x="1411"/>
        <item m="1" x="1412"/>
        <item m="1" x="1413"/>
        <item m="1" x="1414"/>
        <item m="1" x="1415"/>
        <item m="1" x="1416"/>
        <item m="1" x="1417"/>
        <item m="1" x="1418"/>
        <item m="1" x="1419"/>
        <item m="1" x="1420"/>
        <item m="1" x="1421"/>
        <item m="1" x="1422"/>
        <item m="1" x="1423"/>
        <item m="1" x="1424"/>
        <item m="1" x="1425"/>
        <item m="1" x="1426"/>
        <item x="62"/>
        <item m="1" x="1427"/>
        <item m="1" x="1428"/>
        <item m="1" x="1429"/>
        <item m="1" x="1430"/>
        <item m="1" x="1431"/>
        <item m="1" x="1432"/>
        <item m="1" x="1433"/>
        <item m="1" x="1434"/>
        <item m="1" x="1435"/>
        <item m="1" x="1436"/>
        <item m="1" x="1437"/>
        <item m="1" x="1438"/>
        <item x="118"/>
        <item m="1" x="1439"/>
        <item m="1" x="1440"/>
        <item m="1" x="1441"/>
        <item m="1" x="1442"/>
        <item m="1" x="1443"/>
        <item m="1" x="1444"/>
        <item m="1" x="1445"/>
        <item m="1" x="1446"/>
        <item m="1" x="1447"/>
        <item x="93"/>
        <item m="1" x="1448"/>
        <item m="1" x="1449"/>
        <item m="1" x="1450"/>
        <item m="1" x="1451"/>
        <item m="1" x="1452"/>
        <item m="1" x="1453"/>
        <item m="1" x="1454"/>
        <item m="1" x="1455"/>
        <item x="119"/>
        <item m="1" x="1456"/>
        <item x="99"/>
        <item m="1" x="1457"/>
        <item m="1" x="1458"/>
        <item x="63"/>
        <item m="1" x="1459"/>
        <item m="1" x="1460"/>
        <item m="1" x="1461"/>
        <item x="120"/>
        <item m="1" x="1462"/>
        <item m="1" x="1463"/>
        <item m="1" x="1464"/>
        <item m="1" x="1465"/>
        <item m="1" x="1466"/>
        <item m="1" x="1467"/>
        <item m="1" x="1468"/>
        <item x="64"/>
        <item m="1" x="1469"/>
        <item x="100"/>
        <item m="1" x="1470"/>
        <item m="1" x="1471"/>
        <item m="1" x="1472"/>
        <item m="1" x="1473"/>
        <item m="1" x="1474"/>
        <item m="1" x="1475"/>
        <item x="103"/>
        <item m="1" x="1476"/>
        <item m="1" x="1477"/>
        <item m="1" x="1478"/>
        <item m="1" x="1479"/>
        <item m="1" x="1480"/>
        <item m="1" x="1481"/>
        <item m="1" x="1482"/>
        <item m="1" x="1483"/>
        <item m="1" x="1484"/>
        <item x="65"/>
        <item m="1" x="1485"/>
        <item m="1" x="1486"/>
        <item m="1" x="1487"/>
        <item m="1" x="1488"/>
        <item m="1" x="1489"/>
        <item m="1" x="1490"/>
        <item m="1" x="1491"/>
        <item m="1" x="1492"/>
        <item m="1" x="1493"/>
        <item m="1" x="1494"/>
        <item m="1" x="1495"/>
        <item m="1" x="1496"/>
        <item m="1" x="1497"/>
        <item m="1" x="1498"/>
        <item m="1" x="1499"/>
        <item m="1" x="1500"/>
        <item m="1" x="1501"/>
        <item m="1" x="1502"/>
        <item x="121"/>
        <item m="1" x="1503"/>
        <item m="1" x="1504"/>
        <item m="1" x="1505"/>
        <item x="122"/>
        <item m="1" x="1506"/>
        <item m="1" x="1507"/>
        <item m="1" x="1508"/>
        <item m="1" x="1509"/>
        <item m="1" x="1510"/>
        <item m="1" x="1511"/>
        <item m="1" x="1512"/>
        <item m="1" x="1513"/>
        <item m="1" x="1514"/>
        <item m="1" x="1515"/>
        <item x="66"/>
        <item m="1" x="1516"/>
        <item m="1" x="1517"/>
        <item m="1" x="1518"/>
        <item m="1" x="1519"/>
        <item m="1" x="1520"/>
        <item m="1" x="1521"/>
        <item m="1" x="1522"/>
        <item m="1" x="1523"/>
        <item m="1" x="1524"/>
        <item m="1" x="1525"/>
        <item m="1" x="1526"/>
        <item m="1" x="1527"/>
        <item m="1" x="1528"/>
        <item m="1" x="1529"/>
        <item m="1" x="1530"/>
        <item m="1" x="1531"/>
        <item m="1" x="1532"/>
        <item m="1" x="1533"/>
        <item m="1" x="1534"/>
        <item m="1" x="1535"/>
        <item m="1" x="1536"/>
        <item m="1" x="1537"/>
        <item m="1" x="1538"/>
        <item m="1" x="1539"/>
        <item m="1" x="1540"/>
        <item m="1" x="1541"/>
        <item m="1" x="1542"/>
        <item m="1" x="1543"/>
        <item m="1" x="1544"/>
        <item m="1" x="1545"/>
        <item m="1" x="1546"/>
        <item m="1" x="1547"/>
        <item m="1" x="1548"/>
        <item m="1" x="1549"/>
        <item m="1" x="1550"/>
        <item m="1" x="1551"/>
        <item m="1" x="1552"/>
        <item m="1" x="1553"/>
        <item m="1" x="1554"/>
        <item m="1" x="1555"/>
        <item m="1" x="1556"/>
        <item m="1" x="1557"/>
        <item m="1" x="1558"/>
        <item m="1" x="1559"/>
        <item m="1" x="1560"/>
        <item m="1" x="1561"/>
        <item m="1" x="1562"/>
        <item m="1" x="1563"/>
        <item m="1" x="1564"/>
        <item m="1" x="1565"/>
        <item m="1" x="1566"/>
        <item m="1" x="1567"/>
        <item m="1" x="1568"/>
        <item m="1" x="1569"/>
        <item m="1" x="1570"/>
        <item m="1" x="1571"/>
        <item m="1" x="1572"/>
        <item m="1" x="1573"/>
        <item m="1" x="1574"/>
        <item m="1" x="1575"/>
        <item m="1" x="1576"/>
        <item m="1" x="1577"/>
        <item m="1" x="1578"/>
        <item m="1" x="1579"/>
        <item m="1" x="1580"/>
        <item m="1" x="1581"/>
        <item m="1" x="1582"/>
        <item m="1" x="1583"/>
        <item m="1" x="1584"/>
        <item m="1" x="1585"/>
        <item m="1" x="1586"/>
        <item m="1" x="1587"/>
        <item m="1" x="1588"/>
        <item m="1" x="1589"/>
        <item m="1" x="1590"/>
        <item m="1" x="1591"/>
        <item m="1" x="1592"/>
        <item m="1" x="1593"/>
        <item m="1" x="1594"/>
        <item m="1" x="1595"/>
        <item m="1" x="1596"/>
        <item m="1" x="1597"/>
        <item m="1" x="1598"/>
        <item m="1" x="1599"/>
        <item m="1" x="1600"/>
        <item m="1" x="1601"/>
        <item m="1" x="1602"/>
        <item m="1" x="1603"/>
        <item m="1" x="1604"/>
        <item m="1" x="1605"/>
        <item m="1" x="1606"/>
        <item m="1" x="1607"/>
        <item m="1" x="1608"/>
        <item m="1" x="1609"/>
        <item m="1" x="1610"/>
        <item m="1" x="1611"/>
        <item m="1" x="1612"/>
        <item m="1" x="1613"/>
        <item m="1" x="1614"/>
        <item m="1" x="1615"/>
        <item m="1" x="1616"/>
        <item m="1" x="1617"/>
        <item m="1" x="1618"/>
        <item m="1" x="1619"/>
        <item m="1" x="1620"/>
        <item m="1" x="1621"/>
        <item m="1" x="1622"/>
        <item m="1" x="1623"/>
        <item m="1" x="1624"/>
        <item m="1" x="1625"/>
        <item m="1" x="1626"/>
        <item m="1" x="1627"/>
        <item m="1" x="1628"/>
        <item m="1" x="1629"/>
        <item m="1" x="1630"/>
        <item m="1" x="1631"/>
        <item m="1" x="1632"/>
        <item m="1" x="1633"/>
        <item m="1" x="1634"/>
        <item m="1" x="1635"/>
        <item m="1" x="1636"/>
        <item m="1" x="1637"/>
        <item m="1" x="1638"/>
        <item m="1" x="1639"/>
        <item m="1" x="1640"/>
        <item m="1" x="1641"/>
        <item m="1" x="1642"/>
        <item m="1" x="1643"/>
        <item m="1" x="1644"/>
        <item m="1" x="1645"/>
        <item m="1" x="1646"/>
        <item m="1" x="1647"/>
        <item m="1" x="1648"/>
        <item m="1" x="1649"/>
        <item m="1" x="1650"/>
        <item m="1" x="1651"/>
        <item m="1" x="1652"/>
        <item m="1" x="1653"/>
        <item m="1" x="1654"/>
        <item m="1" x="1655"/>
        <item m="1" x="1656"/>
        <item m="1" x="1657"/>
        <item m="1" x="1658"/>
        <item m="1" x="1659"/>
        <item m="1" x="1660"/>
        <item m="1" x="1661"/>
        <item m="1" x="1662"/>
        <item m="1" x="1663"/>
        <item m="1" x="1664"/>
        <item m="1" x="1665"/>
        <item m="1" x="1666"/>
        <item m="1" x="1667"/>
        <item m="1" x="1668"/>
        <item m="1" x="1669"/>
        <item m="1" x="1670"/>
        <item m="1" x="1671"/>
        <item m="1" x="1672"/>
        <item m="1" x="1673"/>
        <item m="1" x="1674"/>
        <item m="1" x="1675"/>
        <item m="1" x="1676"/>
        <item m="1" x="1677"/>
        <item m="1" x="1678"/>
        <item m="1" x="1679"/>
        <item m="1" x="1680"/>
        <item m="1" x="1681"/>
        <item m="1" x="1682"/>
        <item m="1" x="1683"/>
        <item m="1" x="1684"/>
        <item m="1" x="1685"/>
        <item m="1" x="1686"/>
        <item m="1" x="1687"/>
        <item m="1" x="1688"/>
        <item m="1" x="1689"/>
        <item m="1" x="1690"/>
        <item m="1" x="1691"/>
        <item m="1" x="1692"/>
        <item m="1" x="1693"/>
        <item m="1" x="1694"/>
        <item m="1" x="1695"/>
        <item m="1" x="1696"/>
        <item m="1" x="1697"/>
        <item m="1" x="1698"/>
        <item m="1" x="1699"/>
        <item m="1" x="1700"/>
        <item m="1" x="1701"/>
        <item m="1" x="1702"/>
        <item m="1" x="1703"/>
        <item m="1" x="1704"/>
        <item m="1" x="1705"/>
        <item m="1" x="1706"/>
        <item m="1" x="1707"/>
        <item m="1" x="1708"/>
        <item m="1" x="1709"/>
        <item m="1" x="1710"/>
        <item m="1" x="1711"/>
        <item m="1" x="1712"/>
        <item m="1" x="1713"/>
        <item m="1" x="1714"/>
        <item m="1" x="1715"/>
        <item m="1" x="1716"/>
        <item m="1" x="1717"/>
        <item m="1" x="1718"/>
        <item m="1" x="1719"/>
        <item m="1" x="1720"/>
        <item m="1" x="1721"/>
        <item m="1" x="1722"/>
        <item m="1" x="1723"/>
        <item m="1" x="1724"/>
        <item m="1" x="1725"/>
        <item m="1" x="1726"/>
        <item m="1" x="1727"/>
        <item m="1" x="1728"/>
        <item m="1" x="1729"/>
        <item m="1" x="1730"/>
        <item m="1" x="1731"/>
        <item m="1" x="1732"/>
        <item m="1" x="1733"/>
        <item m="1" x="1734"/>
        <item m="1" x="1735"/>
        <item m="1" x="1736"/>
        <item m="1" x="1737"/>
        <item m="1" x="1738"/>
        <item m="1" x="1739"/>
        <item m="1" x="1740"/>
        <item m="1" x="1741"/>
        <item m="1" x="1742"/>
        <item m="1" x="1743"/>
        <item m="1" x="1744"/>
        <item m="1" x="1745"/>
        <item m="1" x="1746"/>
        <item m="1" x="1747"/>
        <item m="1" x="1748"/>
        <item m="1" x="1749"/>
        <item m="1" x="1750"/>
        <item m="1" x="1751"/>
        <item m="1" x="1752"/>
        <item m="1" x="1753"/>
        <item m="1" x="1754"/>
        <item m="1" x="1755"/>
        <item m="1" x="1756"/>
        <item m="1" x="1757"/>
        <item m="1" x="1758"/>
        <item m="1" x="1759"/>
        <item m="1" x="1760"/>
        <item m="1" x="1761"/>
        <item m="1" x="1762"/>
        <item m="1" x="1763"/>
        <item m="1" x="1764"/>
        <item m="1" x="1765"/>
        <item m="1" x="1766"/>
        <item m="1" x="1767"/>
        <item m="1" x="1768"/>
        <item m="1" x="1769"/>
        <item m="1" x="1770"/>
        <item m="1" x="1771"/>
        <item m="1" x="1772"/>
        <item m="1" x="1773"/>
        <item m="1" x="1774"/>
        <item m="1" x="1775"/>
        <item m="1" x="1776"/>
        <item m="1" x="1777"/>
        <item m="1" x="1778"/>
        <item m="1" x="1779"/>
        <item m="1" x="1780"/>
        <item m="1" x="1781"/>
        <item m="1" x="1782"/>
        <item x="48"/>
        <item m="1" x="1783"/>
        <item m="1" x="1784"/>
        <item m="1" x="1785"/>
        <item m="1" x="1786"/>
        <item m="1" x="1787"/>
        <item m="1" x="1788"/>
        <item x="49"/>
        <item x="50"/>
        <item x="51"/>
        <item x="52"/>
        <item m="1" x="1789"/>
        <item m="1" x="1790"/>
        <item m="1" x="1791"/>
        <item m="1" x="1792"/>
        <item m="1" x="1793"/>
        <item m="1" x="1794"/>
        <item m="1" x="1795"/>
        <item x="138"/>
        <item x="137"/>
        <item m="1" x="1796"/>
        <item x="139"/>
        <item x="140"/>
        <item x="151"/>
        <item x="136"/>
        <item m="1" x="1797"/>
        <item m="1" x="1798"/>
        <item x="135"/>
        <item x="152"/>
        <item m="1" x="1799"/>
        <item x="134"/>
        <item m="1" x="1800"/>
        <item m="1" x="1801"/>
        <item x="153"/>
        <item m="1" x="1802"/>
        <item m="1" x="1803"/>
        <item m="1" x="1804"/>
        <item m="1" x="1805"/>
        <item m="1" x="1806"/>
        <item m="1" x="1807"/>
        <item m="1" x="1808"/>
        <item m="1" x="1809"/>
        <item m="1" x="1810"/>
        <item m="1" x="1811"/>
        <item m="1" x="1812"/>
        <item m="1" x="1813"/>
        <item m="1" x="1814"/>
        <item m="1" x="1815"/>
        <item m="1" x="1816"/>
        <item m="1" x="1817"/>
        <item m="1" x="1818"/>
        <item m="1" x="1819"/>
        <item m="1" x="1820"/>
        <item m="1" x="1821"/>
        <item m="1" x="1822"/>
        <item m="1" x="1823"/>
        <item m="1" x="1824"/>
        <item m="1" x="1825"/>
        <item m="1" x="1826"/>
        <item m="1" x="1827"/>
        <item m="1" x="1828"/>
        <item m="1" x="1829"/>
        <item m="1" x="1830"/>
        <item m="1" x="1831"/>
        <item m="1" x="1832"/>
        <item m="1" x="1833"/>
        <item m="1" x="1834"/>
        <item x="155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compact="0" outline="0" showAll="0" includeNewItemsInFilter="1"/>
    <pivotField name="Elly SCHLEIN" compact="0" outline="0" multipleItemSelectionAllowed="1" showAll="0"/>
    <pivotField name="Nicola ZINGARETTI" compact="0" outline="0" multipleItemSelectionAllowed="1" showAll="0"/>
    <pivotField name="Camilla LAURETI" compact="0" outline="0" multipleItemSelectionAllowed="1" showAll="0"/>
    <pivotField name="Marco TARQUINIO" compact="0" outline="0" multipleItemSelectionAllowed="1" showAll="0"/>
    <pivotField name="Beatrice COVASSI" compact="0" outline="0" multipleItemSelectionAllowed="1" showAll="0"/>
    <pivotField name="Dario NARDELLA" compact="0" outline="0" multipleItemSelectionAllowed="1" showAll="0"/>
    <pivotField name="Daniela RONDINELLI" compact="0" outline="0" multipleItemSelectionAllowed="1" showAll="0"/>
    <pivotField name="Matteo RICCI" compact="0" outline="0" multipleItemSelectionAllowed="1" showAll="0"/>
    <pivotField name="Elena Patrizia IMPROTA" compact="0" outline="0" multipleItemSelectionAllowed="1" showAll="0"/>
    <pivotField name="Humerto INSOLERA" compact="0" outline="0" multipleItemSelectionAllowed="1" showAll="0"/>
    <pivotField name="Alessia MORANI" compact="0" outline="0" multipleItemSelectionAllowed="1" showAll="0"/>
    <pivotField name="Marco PACCIOTTI" compact="0" outline="0" multipleItemSelectionAllowed="1" showAll="0"/>
    <pivotField name="Teresa BARTOLI" compact="0" outline="0" multipleItemSelectionAllowed="1" showAll="0"/>
    <pivotField name="Antonio MAZZEO" compact="0" outline="0" multipleItemSelectionAllowed="1" showAll="0"/>
    <pivotField name="Michele FRANCHI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 &gt;&gt; BIANCHE &gt;&gt; N°" compact="0" outline="0" multipleItemSelectionAllowed="1" showAll="0"/>
    <pivotField name=" &gt;&gt; CONTESTATE &gt;&gt; N°" compact="0" outline="0" multipleItemSelectionAllowed="1" showAll="0"/>
    <pivotField name="Submission ID" compact="0" outline="0" multipleItemSelectionAllowed="1" showAll="0"/>
    <pivotField name=" " compact="0" outline="0" multipleItemSelectionAllowed="1" showAll="0"/>
    <pivotField name="Municipio" axis="axisRow" compact="0" outline="0" multipleItemSelectionAllowed="1" showAll="0" sortType="ascending">
      <items count="17">
        <item m="1" x="2"/>
        <item m="1" x="3"/>
        <item m="1" x="4"/>
        <item m="1" x="5"/>
        <item x="0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x="1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ircolo" axis="axisRow" compact="0" outline="0" multipleItemSelectionAllowed="1" showAll="0" sortType="ascending" defaultSubtotal="0">
      <items count="9">
        <item m="1" x="8"/>
        <item x="3"/>
        <item x="2"/>
        <item x="5"/>
        <item x="0"/>
        <item x="4"/>
        <item x="6"/>
        <item x="1"/>
        <item x="7"/>
      </items>
    </pivotField>
    <pivotField name=" 2" compact="0" outline="0" multipleItemSelectionAllowed="1" showAll="0"/>
    <pivotField name=" 3" compact="0" outline="0" multipleItemSelectionAllowed="1" showAll="0"/>
  </pivotFields>
  <rowFields count="3">
    <field x="0"/>
    <field x="34"/>
    <field x="33"/>
  </rowFields>
  <rowItems count="156">
    <i>
      <x v="1834"/>
      <x v="8"/>
      <x v="15"/>
    </i>
    <i>
      <x v="669"/>
      <x v="2"/>
      <x v="4"/>
    </i>
    <i>
      <x v="671"/>
      <x v="1"/>
      <x v="4"/>
    </i>
    <i>
      <x v="676"/>
      <x v="7"/>
      <x v="4"/>
    </i>
    <i>
      <x v="9"/>
      <x v="2"/>
      <x v="4"/>
    </i>
    <i>
      <x v="686"/>
      <x v="7"/>
      <x v="4"/>
    </i>
    <i>
      <x v="707"/>
      <x v="7"/>
      <x v="4"/>
    </i>
    <i>
      <x v="725"/>
      <x v="4"/>
      <x v="4"/>
    </i>
    <i>
      <x v="37"/>
      <x v="4"/>
      <x v="4"/>
    </i>
    <i>
      <x v="733"/>
      <x v="2"/>
      <x v="4"/>
    </i>
    <i>
      <x v="48"/>
      <x v="5"/>
      <x v="4"/>
    </i>
    <i>
      <x v="735"/>
      <x v="4"/>
      <x v="4"/>
    </i>
    <i>
      <x v="76"/>
      <x v="4"/>
      <x v="4"/>
    </i>
    <i>
      <x v="743"/>
      <x v="3"/>
      <x v="4"/>
    </i>
    <i>
      <x v="96"/>
      <x v="2"/>
      <x v="4"/>
    </i>
    <i>
      <x v="751"/>
      <x v="7"/>
      <x v="4"/>
    </i>
    <i>
      <x v="102"/>
      <x v="4"/>
      <x v="4"/>
    </i>
    <i>
      <x v="755"/>
      <x v="4"/>
      <x v="4"/>
    </i>
    <i>
      <x v="126"/>
      <x v="5"/>
      <x v="4"/>
    </i>
    <i>
      <x v="762"/>
      <x v="4"/>
      <x v="4"/>
    </i>
    <i>
      <x v="160"/>
      <x v="5"/>
      <x v="4"/>
    </i>
    <i>
      <x v="768"/>
      <x v="4"/>
      <x v="4"/>
    </i>
    <i>
      <x v="188"/>
      <x v="4"/>
      <x v="4"/>
    </i>
    <i>
      <x v="787"/>
      <x v="4"/>
      <x v="4"/>
    </i>
    <i>
      <x v="206"/>
      <x v="4"/>
      <x v="4"/>
    </i>
    <i>
      <x v="795"/>
      <x v="7"/>
      <x v="4"/>
    </i>
    <i>
      <x v="221"/>
      <x v="7"/>
      <x v="4"/>
    </i>
    <i>
      <x v="835"/>
      <x v="7"/>
      <x v="4"/>
    </i>
    <i>
      <x v="231"/>
      <x v="5"/>
      <x v="4"/>
    </i>
    <i>
      <x v="949"/>
      <x v="2"/>
      <x v="4"/>
    </i>
    <i>
      <x v="262"/>
      <x v="4"/>
      <x v="4"/>
    </i>
    <i>
      <x v="990"/>
      <x v="4"/>
      <x v="4"/>
    </i>
    <i>
      <x v="278"/>
      <x v="7"/>
      <x v="4"/>
    </i>
    <i>
      <x v="998"/>
      <x v="5"/>
      <x v="4"/>
    </i>
    <i>
      <x v="291"/>
      <x v="1"/>
      <x v="4"/>
    </i>
    <i>
      <x v="1002"/>
      <x v="2"/>
      <x v="4"/>
    </i>
    <i>
      <x v="308"/>
      <x v="1"/>
      <x v="4"/>
    </i>
    <i>
      <x v="1025"/>
      <x v="5"/>
      <x v="4"/>
    </i>
    <i>
      <x v="314"/>
      <x v="5"/>
      <x v="4"/>
    </i>
    <i>
      <x v="1028"/>
      <x v="2"/>
      <x v="4"/>
    </i>
    <i>
      <x v="318"/>
      <x v="1"/>
      <x v="4"/>
    </i>
    <i>
      <x v="1044"/>
      <x v="7"/>
      <x v="4"/>
    </i>
    <i>
      <x v="330"/>
      <x v="1"/>
      <x v="4"/>
    </i>
    <i>
      <x v="1054"/>
      <x v="2"/>
      <x v="4"/>
    </i>
    <i>
      <x v="372"/>
      <x v="7"/>
      <x v="4"/>
    </i>
    <i>
      <x v="1072"/>
      <x v="7"/>
      <x v="4"/>
    </i>
    <i>
      <x v="386"/>
      <x v="2"/>
      <x v="4"/>
    </i>
    <i>
      <x v="1077"/>
      <x v="7"/>
      <x v="4"/>
    </i>
    <i>
      <x v="412"/>
      <x v="4"/>
      <x v="4"/>
    </i>
    <i>
      <x v="1089"/>
      <x v="2"/>
      <x v="4"/>
    </i>
    <i>
      <x v="427"/>
      <x v="7"/>
      <x v="4"/>
    </i>
    <i>
      <x v="1097"/>
      <x v="7"/>
      <x v="4"/>
    </i>
    <i>
      <x v="468"/>
      <x v="2"/>
      <x v="4"/>
    </i>
    <i>
      <x v="1100"/>
      <x v="7"/>
      <x v="4"/>
    </i>
    <i>
      <x v="496"/>
      <x v="2"/>
      <x v="4"/>
    </i>
    <i>
      <x v="1117"/>
      <x v="5"/>
      <x v="4"/>
    </i>
    <i>
      <x v="527"/>
      <x v="7"/>
      <x v="4"/>
    </i>
    <i>
      <x v="1120"/>
      <x v="2"/>
      <x v="4"/>
    </i>
    <i>
      <x v="561"/>
      <x v="7"/>
      <x v="4"/>
    </i>
    <i>
      <x v="1131"/>
      <x v="7"/>
      <x v="4"/>
    </i>
    <i>
      <x v="589"/>
      <x v="7"/>
      <x v="4"/>
    </i>
    <i>
      <x v="1146"/>
      <x v="2"/>
      <x v="4"/>
    </i>
    <i>
      <x v="615"/>
      <x v="2"/>
      <x v="4"/>
    </i>
    <i>
      <x v="1159"/>
      <x v="5"/>
      <x v="4"/>
    </i>
    <i>
      <x v="631"/>
      <x v="7"/>
      <x v="4"/>
    </i>
    <i>
      <x v="1180"/>
      <x v="7"/>
      <x v="4"/>
    </i>
    <i>
      <x v="652"/>
      <x v="2"/>
      <x v="4"/>
    </i>
    <i>
      <x v="1184"/>
      <x v="5"/>
      <x v="4"/>
    </i>
    <i>
      <x v="13"/>
      <x v="2"/>
      <x v="4"/>
    </i>
    <i>
      <x v="1198"/>
      <x v="5"/>
      <x v="4"/>
    </i>
    <i>
      <x v="701"/>
      <x v="2"/>
      <x v="4"/>
    </i>
    <i>
      <x v="1200"/>
      <x v="2"/>
      <x v="4"/>
    </i>
    <i>
      <x v="42"/>
      <x v="7"/>
      <x v="4"/>
    </i>
    <i>
      <x v="1201"/>
      <x v="2"/>
      <x v="4"/>
    </i>
    <i>
      <x v="92"/>
      <x v="7"/>
      <x v="4"/>
    </i>
    <i>
      <x v="1221"/>
      <x v="2"/>
      <x v="4"/>
    </i>
    <i>
      <x v="109"/>
      <x v="4"/>
      <x v="4"/>
    </i>
    <i>
      <x v="1229"/>
      <x v="7"/>
      <x v="4"/>
    </i>
    <i>
      <x v="176"/>
      <x v="4"/>
      <x v="4"/>
    </i>
    <i>
      <x v="1249"/>
      <x v="7"/>
      <x v="4"/>
    </i>
    <i>
      <x v="214"/>
      <x v="7"/>
      <x v="4"/>
    </i>
    <i>
      <x v="1252"/>
      <x v="4"/>
      <x v="4"/>
    </i>
    <i>
      <x v="242"/>
      <x v="4"/>
      <x v="4"/>
    </i>
    <i>
      <x v="1279"/>
      <x v="5"/>
      <x v="4"/>
    </i>
    <i>
      <x v="279"/>
      <x v="2"/>
      <x v="4"/>
    </i>
    <i>
      <x v="1397"/>
      <x v="2"/>
      <x v="4"/>
    </i>
    <i>
      <x v="309"/>
      <x v="2"/>
      <x v="4"/>
    </i>
    <i>
      <x v="1410"/>
      <x v="1"/>
      <x v="4"/>
    </i>
    <i>
      <x v="324"/>
      <x v="4"/>
      <x v="4"/>
    </i>
    <i>
      <x v="1429"/>
      <x v="1"/>
      <x v="4"/>
    </i>
    <i>
      <x v="380"/>
      <x v="7"/>
      <x v="4"/>
    </i>
    <i>
      <x v="1431"/>
      <x v="7"/>
      <x v="4"/>
    </i>
    <i>
      <x v="415"/>
      <x v="5"/>
      <x v="4"/>
    </i>
    <i>
      <x v="1434"/>
      <x v="2"/>
      <x v="4"/>
    </i>
    <i>
      <x v="484"/>
      <x v="7"/>
      <x v="4"/>
    </i>
    <i>
      <x v="1438"/>
      <x v="1"/>
      <x v="4"/>
    </i>
    <i>
      <x v="535"/>
      <x v="2"/>
      <x v="4"/>
    </i>
    <i>
      <x v="1446"/>
      <x v="2"/>
      <x v="4"/>
    </i>
    <i>
      <x v="608"/>
      <x v="2"/>
      <x v="4"/>
    </i>
    <i>
      <x v="1448"/>
      <x v="7"/>
      <x v="4"/>
    </i>
    <i>
      <x v="647"/>
      <x v="2"/>
      <x v="4"/>
    </i>
    <i>
      <x v="1455"/>
      <x v="7"/>
      <x v="4"/>
    </i>
    <i>
      <x v="33"/>
      <x v="2"/>
      <x v="4"/>
    </i>
    <i>
      <x v="1465"/>
      <x v="2"/>
      <x v="4"/>
    </i>
    <i>
      <x v="51"/>
      <x v="2"/>
      <x v="4"/>
    </i>
    <i>
      <x v="1484"/>
      <x v="1"/>
      <x v="4"/>
    </i>
    <i>
      <x v="146"/>
      <x v="4"/>
      <x v="4"/>
    </i>
    <i>
      <x v="1488"/>
      <x v="1"/>
      <x v="4"/>
    </i>
    <i>
      <x v="228"/>
      <x v="4"/>
      <x v="4"/>
    </i>
    <i>
      <x v="1499"/>
      <x v="2"/>
      <x v="4"/>
    </i>
    <i>
      <x v="306"/>
      <x v="3"/>
      <x v="4"/>
    </i>
    <i>
      <x v="1767"/>
      <x v="7"/>
      <x v="4"/>
    </i>
    <i>
      <x v="336"/>
      <x v="4"/>
      <x v="4"/>
    </i>
    <i>
      <x v="1774"/>
      <x v="7"/>
      <x v="4"/>
    </i>
    <i>
      <x v="450"/>
      <x v="7"/>
      <x v="4"/>
    </i>
    <i>
      <x v="1775"/>
      <x v="7"/>
      <x v="4"/>
    </i>
    <i>
      <x v="572"/>
      <x v="2"/>
      <x v="4"/>
    </i>
    <i>
      <x v="1776"/>
      <x v="7"/>
      <x v="4"/>
    </i>
    <i>
      <x v="4"/>
      <x v="2"/>
      <x v="4"/>
    </i>
    <i>
      <x v="1777"/>
      <x v="7"/>
      <x v="4"/>
    </i>
    <i>
      <x v="97"/>
      <x v="4"/>
      <x v="4"/>
    </i>
    <i>
      <x v="1785"/>
      <x v="5"/>
      <x v="4"/>
    </i>
    <i>
      <x v="272"/>
      <x v="4"/>
      <x v="4"/>
    </i>
    <i>
      <x v="1786"/>
      <x v="5"/>
      <x v="4"/>
    </i>
    <i>
      <x v="407"/>
      <x v="2"/>
      <x v="4"/>
    </i>
    <i>
      <x v="1788"/>
      <x v="5"/>
      <x v="4"/>
    </i>
    <i>
      <x v="616"/>
      <x v="7"/>
      <x v="4"/>
    </i>
    <i>
      <x v="1789"/>
      <x v="5"/>
      <x v="4"/>
    </i>
    <i>
      <x v="196"/>
      <x v="7"/>
      <x v="4"/>
    </i>
    <i>
      <x v="1790"/>
      <x v="6"/>
      <x v="4"/>
    </i>
    <i>
      <x v="508"/>
      <x v="5"/>
      <x v="4"/>
    </i>
    <i>
      <x v="1794"/>
      <x v="5"/>
      <x v="4"/>
    </i>
    <i>
      <x v="315"/>
      <x v="2"/>
      <x v="4"/>
    </i>
    <i>
      <x v="1795"/>
      <x v="6"/>
      <x v="4"/>
    </i>
    <i>
      <x v="1800"/>
      <x v="6"/>
      <x v="4"/>
    </i>
    <i>
      <x v="1797"/>
      <x v="5"/>
      <x v="4"/>
    </i>
    <i>
      <x v="31"/>
      <x v="4"/>
      <x v="4"/>
    </i>
    <i>
      <x v="165"/>
      <x v="7"/>
      <x v="4"/>
    </i>
    <i>
      <x v="1065"/>
      <x v="5"/>
      <x v="4"/>
    </i>
    <i>
      <x v="708"/>
      <x v="7"/>
      <x v="4"/>
    </i>
    <i>
      <x v="120"/>
      <x v="7"/>
      <x v="4"/>
    </i>
    <i>
      <x v="70"/>
      <x v="7"/>
      <x v="4"/>
    </i>
    <i>
      <x v="162"/>
      <x v="4"/>
      <x v="4"/>
    </i>
    <i>
      <x v="1172"/>
      <x v="7"/>
      <x v="4"/>
    </i>
    <i>
      <x v="695"/>
      <x v="4"/>
      <x v="4"/>
    </i>
    <i>
      <x v="1791"/>
      <x v="5"/>
      <x v="4"/>
    </i>
    <i>
      <x v="1420"/>
      <x v="2"/>
      <x v="4"/>
    </i>
    <i>
      <x v="129"/>
      <x v="2"/>
      <x v="4"/>
    </i>
    <i>
      <x v="8"/>
      <x v="4"/>
      <x v="4"/>
    </i>
    <i>
      <x v="374"/>
      <x v="4"/>
      <x v="4"/>
    </i>
    <i>
      <x v="581"/>
      <x v="7"/>
      <x v="4"/>
    </i>
    <i>
      <x v="141"/>
      <x v="2"/>
      <x v="4"/>
    </i>
    <i>
      <x v="280"/>
      <x v="4"/>
      <x v="4"/>
    </i>
    <i>
      <x v="385"/>
      <x v="4"/>
      <x v="4"/>
    </i>
    <i>
      <x v="115"/>
      <x v="4"/>
      <x v="4"/>
    </i>
    <i>
      <x v="6"/>
      <x v="2"/>
      <x v="4"/>
    </i>
  </rowItems>
  <colItems count="1">
    <i/>
  </colItems>
  <dataFields count="1">
    <dataField name="COUNT of Sezione ELETTORALE" fld="0" subtotal="countNums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160"/>
  <sheetViews>
    <sheetView tabSelected="1" workbookViewId="0">
      <pane ySplit="1" topLeftCell="A2" activePane="bottomLeft" state="frozen"/>
      <selection pane="bottomLeft" activeCell="A7" sqref="A7:XFD7"/>
    </sheetView>
  </sheetViews>
  <sheetFormatPr defaultColWidth="12.5546875" defaultRowHeight="15" customHeight="1"/>
  <cols>
    <col min="1" max="1" width="11.109375" customWidth="1"/>
    <col min="2" max="2" width="6.5546875" customWidth="1"/>
    <col min="3" max="18" width="4.44140625" customWidth="1"/>
    <col min="19" max="19" width="6.5546875" customWidth="1"/>
    <col min="20" max="20" width="6.44140625" customWidth="1"/>
    <col min="21" max="21" width="7.44140625" customWidth="1"/>
    <col min="22" max="22" width="6.33203125" customWidth="1"/>
    <col min="23" max="23" width="4.44140625" customWidth="1"/>
    <col min="24" max="24" width="5.5546875" customWidth="1"/>
    <col min="25" max="25" width="5.44140625" customWidth="1"/>
    <col min="26" max="26" width="5.5546875" customWidth="1"/>
    <col min="27" max="27" width="5.44140625" customWidth="1"/>
    <col min="28" max="28" width="5.88671875" customWidth="1"/>
    <col min="29" max="31" width="4.44140625" customWidth="1"/>
    <col min="32" max="32" width="5.5546875" hidden="1" customWidth="1"/>
    <col min="33" max="33" width="5.5546875" customWidth="1"/>
    <col min="34" max="34" width="6.109375" customWidth="1"/>
    <col min="35" max="35" width="17.33203125" customWidth="1"/>
    <col min="36" max="37" width="5.5546875" customWidth="1"/>
    <col min="40" max="57" width="4.33203125" customWidth="1"/>
  </cols>
  <sheetData>
    <row r="1" spans="1:37" ht="68.25" customHeight="1" thickBot="1">
      <c r="A1" s="1" t="s">
        <v>0</v>
      </c>
      <c r="B1" s="1" t="s">
        <v>618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1" t="s">
        <v>619</v>
      </c>
      <c r="S1" s="1" t="s">
        <v>620</v>
      </c>
      <c r="T1" s="1" t="s">
        <v>621</v>
      </c>
      <c r="U1" s="1" t="s">
        <v>622</v>
      </c>
      <c r="V1" s="1" t="s">
        <v>22</v>
      </c>
      <c r="W1" s="1" t="s">
        <v>623</v>
      </c>
      <c r="X1" s="1" t="s">
        <v>23</v>
      </c>
      <c r="Y1" s="1" t="s">
        <v>624</v>
      </c>
      <c r="Z1" s="1" t="s">
        <v>625</v>
      </c>
      <c r="AA1" s="1" t="s">
        <v>626</v>
      </c>
      <c r="AB1" s="1" t="s">
        <v>24</v>
      </c>
      <c r="AC1" s="1" t="s">
        <v>627</v>
      </c>
      <c r="AD1" s="1" t="s">
        <v>16</v>
      </c>
      <c r="AE1" s="1" t="s">
        <v>17</v>
      </c>
      <c r="AF1" s="1" t="s">
        <v>18</v>
      </c>
      <c r="AG1" s="3" t="s">
        <v>19</v>
      </c>
      <c r="AH1" s="1" t="s">
        <v>20</v>
      </c>
      <c r="AI1" s="1" t="s">
        <v>21</v>
      </c>
      <c r="AJ1" s="1" t="s">
        <v>19</v>
      </c>
      <c r="AK1" s="1" t="s">
        <v>19</v>
      </c>
    </row>
    <row r="2" spans="1:37" ht="13.2">
      <c r="A2" s="4">
        <v>412</v>
      </c>
      <c r="B2" s="4">
        <v>209</v>
      </c>
      <c r="C2" s="4">
        <v>22</v>
      </c>
      <c r="D2" s="4">
        <v>13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 t="str">
        <f>TEXT("5937800326035073380","0")</f>
        <v>5937800326035070000</v>
      </c>
      <c r="AG2" s="5"/>
      <c r="AH2" s="4">
        <f>IFERROR(VLOOKUP(A2,SezioniCircoli!A:D,2,FALSE()),"Sezione Elettorale Errata")</f>
        <v>5</v>
      </c>
      <c r="AI2" s="4" t="str">
        <f>IFERROR(VLOOKUP(A2,SezioniCircoli!A:D,3,FALSE()),"Sezione Elettorale Errata")</f>
        <v>PIGNETO</v>
      </c>
    </row>
    <row r="3" spans="1:37" ht="13.2">
      <c r="A3" s="4">
        <v>413</v>
      </c>
      <c r="B3" s="4">
        <v>106</v>
      </c>
      <c r="C3" s="4">
        <v>29</v>
      </c>
      <c r="D3" s="4">
        <v>20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 t="str">
        <f>TEXT("5937808686038238032","0")</f>
        <v>5937808686038230000</v>
      </c>
      <c r="AG3" s="5"/>
      <c r="AH3" s="4">
        <f>IFERROR(VLOOKUP(A3,SezioniCircoli!A:D,2,FALSE()),"Sezione Elettorale Errata")</f>
        <v>5</v>
      </c>
      <c r="AI3" s="4" t="str">
        <f>IFERROR(VLOOKUP(A3,SezioniCircoli!A:D,3,FALSE()),"Sezione Elettorale Errata")</f>
        <v>PIGNETO</v>
      </c>
    </row>
    <row r="4" spans="1:37" ht="13.2">
      <c r="A4" s="4">
        <v>415</v>
      </c>
      <c r="B4" s="4">
        <v>142</v>
      </c>
      <c r="C4" s="4">
        <v>44</v>
      </c>
      <c r="D4" s="4">
        <v>32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 t="str">
        <f>TEXT("5937804996035913274","0")</f>
        <v>5937804996035910000</v>
      </c>
      <c r="AG4" s="5"/>
      <c r="AH4" s="4">
        <f>IFERROR(VLOOKUP(A4,SezioniCircoli!A:D,2,FALSE()),"Sezione Elettorale Errata")</f>
        <v>5</v>
      </c>
      <c r="AI4" s="4" t="str">
        <f>IFERROR(VLOOKUP(A4,SezioniCircoli!A:D,3,FALSE()),"Sezione Elettorale Errata")</f>
        <v>PIGNETO</v>
      </c>
    </row>
    <row r="5" spans="1:37" ht="13.2">
      <c r="A5" s="4">
        <v>416</v>
      </c>
      <c r="B5" s="4">
        <v>102</v>
      </c>
      <c r="C5" s="4">
        <v>20</v>
      </c>
      <c r="D5" s="4">
        <v>17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 t="str">
        <f>TEXT("5937835506039621802","0")</f>
        <v>5937835506039620000</v>
      </c>
      <c r="AG5" s="5"/>
      <c r="AH5" s="4">
        <f>IFERROR(VLOOKUP(A5,SezioniCircoli!A:D,2,FALSE()),"Sezione Elettorale Errata")</f>
        <v>5</v>
      </c>
      <c r="AI5" s="4" t="str">
        <f>IFERROR(VLOOKUP(A5,SezioniCircoli!A:D,3,FALSE()),"Sezione Elettorale Errata")</f>
        <v>PIGNETO</v>
      </c>
    </row>
    <row r="6" spans="1:37" ht="13.2">
      <c r="A6" s="4">
        <v>417</v>
      </c>
      <c r="B6" s="4">
        <v>114</v>
      </c>
      <c r="C6" s="4">
        <v>29</v>
      </c>
      <c r="D6" s="4">
        <v>29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 t="str">
        <f>TEXT("5937813776039531162","0")</f>
        <v>5937813776039530000</v>
      </c>
      <c r="AG6" s="5"/>
      <c r="AH6" s="4">
        <f>IFERROR(VLOOKUP(A6,SezioniCircoli!A:D,2,FALSE()),"Sezione Elettorale Errata")</f>
        <v>5</v>
      </c>
      <c r="AI6" s="4" t="str">
        <f>IFERROR(VLOOKUP(A6,SezioniCircoli!A:D,3,FALSE()),"Sezione Elettorale Errata")</f>
        <v>PIGNETO</v>
      </c>
    </row>
    <row r="7" spans="1:37" ht="13.2">
      <c r="A7" s="4">
        <v>418</v>
      </c>
      <c r="B7" s="4">
        <v>132</v>
      </c>
      <c r="C7" s="4">
        <v>36</v>
      </c>
      <c r="D7" s="4">
        <v>29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 t="str">
        <f>TEXT("5937820426037756512","0")</f>
        <v>5937820426037750000</v>
      </c>
      <c r="AG7" s="5"/>
      <c r="AH7" s="4">
        <f>IFERROR(VLOOKUP(A7,SezioniCircoli!A:D,2,FALSE()),"Sezione Elettorale Errata")</f>
        <v>5</v>
      </c>
      <c r="AI7" s="4" t="str">
        <f>IFERROR(VLOOKUP(A7,SezioniCircoli!A:D,3,FALSE()),"Sezione Elettorale Errata")</f>
        <v>PIGNETO</v>
      </c>
    </row>
    <row r="8" spans="1:37" ht="13.2">
      <c r="A8" s="4">
        <v>419</v>
      </c>
      <c r="B8" s="4">
        <v>148</v>
      </c>
      <c r="C8" s="4">
        <v>30</v>
      </c>
      <c r="D8" s="4">
        <v>27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tr">
        <f>TEXT("5937816366036496325","0")</f>
        <v>5937816366036490000</v>
      </c>
      <c r="AG8" s="5"/>
      <c r="AH8" s="4">
        <f>IFERROR(VLOOKUP(A8,SezioniCircoli!A:D,2,FALSE()),"Sezione Elettorale Errata")</f>
        <v>5</v>
      </c>
      <c r="AI8" s="4" t="str">
        <f>IFERROR(VLOOKUP(A8,SezioniCircoli!A:D,3,FALSE()),"Sezione Elettorale Errata")</f>
        <v>PIGNETO</v>
      </c>
    </row>
    <row r="9" spans="1:37" ht="13.2">
      <c r="A9" s="4">
        <v>420</v>
      </c>
      <c r="B9" s="4">
        <v>122</v>
      </c>
      <c r="C9" s="4">
        <v>31</v>
      </c>
      <c r="D9" s="4">
        <v>23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 t="str">
        <f>TEXT("5937819966036634042","0")</f>
        <v>5937819966036630000</v>
      </c>
      <c r="AG9" s="5"/>
      <c r="AH9" s="4">
        <f>IFERROR(VLOOKUP(A9,SezioniCircoli!A:D,2,FALSE()),"Sezione Elettorale Errata")</f>
        <v>5</v>
      </c>
      <c r="AI9" s="4" t="str">
        <f>IFERROR(VLOOKUP(A9,SezioniCircoli!A:D,3,FALSE()),"Sezione Elettorale Errata")</f>
        <v>PIGNETO</v>
      </c>
    </row>
    <row r="10" spans="1:37" ht="13.2">
      <c r="A10" s="4">
        <v>421</v>
      </c>
      <c r="B10" s="4">
        <v>102</v>
      </c>
      <c r="C10" s="4">
        <v>22</v>
      </c>
      <c r="D10" s="4">
        <v>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 t="str">
        <f>TEXT("5937801566035450329","0")</f>
        <v>5937801566035450000</v>
      </c>
      <c r="AG10" s="5"/>
      <c r="AH10" s="4">
        <f>IFERROR(VLOOKUP(A10,SezioniCircoli!A:D,2,FALSE()),"Sezione Elettorale Errata")</f>
        <v>5</v>
      </c>
      <c r="AI10" s="4" t="str">
        <f>IFERROR(VLOOKUP(A10,SezioniCircoli!A:D,3,FALSE()),"Sezione Elettorale Errata")</f>
        <v>PIGNETO</v>
      </c>
    </row>
    <row r="11" spans="1:37" ht="13.2">
      <c r="A11" s="4">
        <v>422</v>
      </c>
      <c r="B11" s="4">
        <v>117</v>
      </c>
      <c r="C11" s="4">
        <v>18</v>
      </c>
      <c r="D11" s="4">
        <v>15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76</v>
      </c>
      <c r="T11" s="4">
        <v>19</v>
      </c>
      <c r="U11" s="4">
        <v>85</v>
      </c>
      <c r="V11" s="4">
        <v>15</v>
      </c>
      <c r="W11" s="4">
        <v>46</v>
      </c>
      <c r="X11" s="4">
        <v>3</v>
      </c>
      <c r="Y11" s="4"/>
      <c r="Z11" s="4"/>
      <c r="AA11" s="4"/>
      <c r="AB11" s="4"/>
      <c r="AC11" s="4"/>
      <c r="AD11" s="4"/>
      <c r="AE11" s="4"/>
      <c r="AF11" s="4" t="str">
        <f>TEXT("5937791786032680329","0")</f>
        <v>5937791786032680000</v>
      </c>
      <c r="AG11" s="5"/>
      <c r="AH11" s="4">
        <f>IFERROR(VLOOKUP(A11,SezioniCircoli!A:D,2,FALSE()),"Sezione Elettorale Errata")</f>
        <v>5</v>
      </c>
      <c r="AI11" s="4" t="str">
        <f>IFERROR(VLOOKUP(A11,SezioniCircoli!A:D,3,FALSE()),"Sezione Elettorale Errata")</f>
        <v>PIGNETO</v>
      </c>
    </row>
    <row r="12" spans="1:37" ht="13.2">
      <c r="A12" s="4">
        <v>423</v>
      </c>
      <c r="B12" s="4">
        <v>96</v>
      </c>
      <c r="C12" s="4">
        <v>19</v>
      </c>
      <c r="D12" s="4">
        <v>16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tr">
        <f>TEXT("5937809796035161429","0")</f>
        <v>5937809796035160000</v>
      </c>
      <c r="AG12" s="5"/>
      <c r="AH12" s="4">
        <f>IFERROR(VLOOKUP(A12,SezioniCircoli!A:D,2,FALSE()),"Sezione Elettorale Errata")</f>
        <v>5</v>
      </c>
      <c r="AI12" s="4" t="str">
        <f>IFERROR(VLOOKUP(A12,SezioniCircoli!A:D,3,FALSE()),"Sezione Elettorale Errata")</f>
        <v>PIGNETO</v>
      </c>
    </row>
    <row r="13" spans="1:37" ht="13.2">
      <c r="A13" s="4">
        <v>425</v>
      </c>
      <c r="B13" s="4">
        <v>97</v>
      </c>
      <c r="C13" s="4">
        <v>27</v>
      </c>
      <c r="D13" s="4">
        <v>20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 t="str">
        <f>TEXT("5937816896038918043","0")</f>
        <v>5937816896038910000</v>
      </c>
      <c r="AG13" s="5"/>
      <c r="AH13" s="4">
        <f>IFERROR(VLOOKUP(A13,SezioniCircoli!A:D,2,FALSE()),"Sezione Elettorale Errata")</f>
        <v>5</v>
      </c>
      <c r="AI13" s="4" t="str">
        <f>IFERROR(VLOOKUP(A13,SezioniCircoli!A:D,3,FALSE()),"Sezione Elettorale Errata")</f>
        <v>PIGNETO</v>
      </c>
    </row>
    <row r="14" spans="1:37" ht="13.2">
      <c r="A14" s="4">
        <v>426</v>
      </c>
      <c r="B14" s="4">
        <v>101</v>
      </c>
      <c r="C14" s="4">
        <v>17</v>
      </c>
      <c r="D14" s="4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 t="str">
        <f>TEXT("5937802186037553740","0")</f>
        <v>5937802186037550000</v>
      </c>
      <c r="AG14" s="5"/>
      <c r="AH14" s="4">
        <f>IFERROR(VLOOKUP(A14,SezioniCircoli!A:D,2,FALSE()),"Sezione Elettorale Errata")</f>
        <v>5</v>
      </c>
      <c r="AI14" s="4" t="str">
        <f>IFERROR(VLOOKUP(A14,SezioniCircoli!A:D,3,FALSE()),"Sezione Elettorale Errata")</f>
        <v>PIGNETO</v>
      </c>
    </row>
    <row r="15" spans="1:37" ht="13.2">
      <c r="A15" s="4">
        <v>427</v>
      </c>
      <c r="B15" s="4">
        <v>125</v>
      </c>
      <c r="C15" s="4">
        <v>34</v>
      </c>
      <c r="D15" s="4">
        <v>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 t="str">
        <f>TEXT("5937820946036269140","0")</f>
        <v>5937820946036260000</v>
      </c>
      <c r="AG15" s="5"/>
      <c r="AH15" s="4">
        <f>IFERROR(VLOOKUP(A15,SezioniCircoli!A:D,2,FALSE()),"Sezione Elettorale Errata")</f>
        <v>5</v>
      </c>
      <c r="AI15" s="4" t="str">
        <f>IFERROR(VLOOKUP(A15,SezioniCircoli!A:D,3,FALSE()),"Sezione Elettorale Errata")</f>
        <v>PIGNETO</v>
      </c>
    </row>
    <row r="16" spans="1:37" ht="13.2">
      <c r="A16" s="4">
        <v>428</v>
      </c>
      <c r="B16" s="4">
        <v>126</v>
      </c>
      <c r="C16" s="4">
        <v>28</v>
      </c>
      <c r="D16" s="4">
        <v>20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 t="str">
        <f>TEXT("5937813086039032955","0")</f>
        <v>5937813086039030000</v>
      </c>
      <c r="AG16" s="5"/>
      <c r="AH16" s="4">
        <f>IFERROR(VLOOKUP(A16,SezioniCircoli!A:D,2,FALSE()),"Sezione Elettorale Errata")</f>
        <v>5</v>
      </c>
      <c r="AI16" s="4" t="str">
        <f>IFERROR(VLOOKUP(A16,SezioniCircoli!A:D,3,FALSE()),"Sezione Elettorale Errata")</f>
        <v>PIGNETO</v>
      </c>
    </row>
    <row r="17" spans="1:35" ht="13.2">
      <c r="A17" s="14">
        <v>429</v>
      </c>
      <c r="B17" s="4">
        <v>131</v>
      </c>
      <c r="C17" s="4">
        <v>25</v>
      </c>
      <c r="D17" s="4">
        <v>32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 t="str">
        <f>TEXT("5937811036032868030","0")</f>
        <v>5937811036032860000</v>
      </c>
      <c r="AG17" s="5"/>
      <c r="AH17" s="4">
        <f>IFERROR(VLOOKUP(A17,SezioniCircoli!A:D,2,FALSE()),"Sezione Elettorale Errata")</f>
        <v>5</v>
      </c>
      <c r="AI17" s="4" t="str">
        <f>IFERROR(VLOOKUP(A17,SezioniCircoli!A:D,3,FALSE()),"Sezione Elettorale Errata")</f>
        <v>PIGNETO</v>
      </c>
    </row>
    <row r="18" spans="1:35" ht="13.2">
      <c r="A18" s="4">
        <v>430</v>
      </c>
      <c r="B18" s="4">
        <v>152</v>
      </c>
      <c r="C18" s="4">
        <v>42</v>
      </c>
      <c r="D18" s="4">
        <v>43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 t="str">
        <f>TEXT("5937834856035124820","0")</f>
        <v>5937834856035120000</v>
      </c>
      <c r="AG18" s="5"/>
      <c r="AH18" s="4">
        <f>IFERROR(VLOOKUP(A18,SezioniCircoli!A:D,2,FALSE()),"Sezione Elettorale Errata")</f>
        <v>5</v>
      </c>
      <c r="AI18" s="4" t="str">
        <f>IFERROR(VLOOKUP(A18,SezioniCircoli!A:D,3,FALSE()),"Sezione Elettorale Errata")</f>
        <v>PIGNETO</v>
      </c>
    </row>
    <row r="19" spans="1:35" ht="13.2">
      <c r="A19" s="4">
        <v>431</v>
      </c>
      <c r="B19" s="4">
        <v>119</v>
      </c>
      <c r="C19" s="4">
        <v>17</v>
      </c>
      <c r="D19" s="4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 t="str">
        <f>TEXT("5937815566037588842","0")</f>
        <v>5937815566037580000</v>
      </c>
      <c r="AG19" s="5"/>
      <c r="AH19" s="4">
        <f>IFERROR(VLOOKUP(A19,SezioniCircoli!A:D,2,FALSE()),"Sezione Elettorale Errata")</f>
        <v>5</v>
      </c>
      <c r="AI19" s="4" t="str">
        <f>IFERROR(VLOOKUP(A19,SezioniCircoli!A:D,3,FALSE()),"Sezione Elettorale Errata")</f>
        <v>PIGNETO</v>
      </c>
    </row>
    <row r="20" spans="1:35" ht="13.2">
      <c r="A20" s="4">
        <v>432</v>
      </c>
      <c r="B20" s="4">
        <v>93</v>
      </c>
      <c r="C20" s="4">
        <v>23</v>
      </c>
      <c r="D20" s="4">
        <v>15</v>
      </c>
      <c r="E20" s="4">
        <v>5</v>
      </c>
      <c r="F20" s="4">
        <v>4</v>
      </c>
      <c r="G20" s="4">
        <v>0</v>
      </c>
      <c r="H20" s="4">
        <v>4</v>
      </c>
      <c r="I20" s="4">
        <v>0</v>
      </c>
      <c r="J20" s="4">
        <v>2</v>
      </c>
      <c r="K20" s="4">
        <v>1</v>
      </c>
      <c r="L20" s="4">
        <v>0</v>
      </c>
      <c r="M20" s="4">
        <v>1</v>
      </c>
      <c r="N20" s="4">
        <v>3</v>
      </c>
      <c r="O20" s="4">
        <v>0</v>
      </c>
      <c r="P20" s="4">
        <v>0</v>
      </c>
      <c r="Q20" s="4">
        <v>0</v>
      </c>
      <c r="R20" s="4">
        <v>7</v>
      </c>
      <c r="S20" s="4">
        <v>90</v>
      </c>
      <c r="T20" s="4">
        <v>12</v>
      </c>
      <c r="U20" s="4">
        <v>50</v>
      </c>
      <c r="V20" s="4">
        <v>19</v>
      </c>
      <c r="W20" s="4">
        <v>55</v>
      </c>
      <c r="X20" s="4">
        <v>1</v>
      </c>
      <c r="Y20" s="4">
        <v>20</v>
      </c>
      <c r="Z20" s="4">
        <v>4</v>
      </c>
      <c r="AA20" s="4">
        <v>12</v>
      </c>
      <c r="AB20" s="4">
        <v>11</v>
      </c>
      <c r="AC20" s="4">
        <v>4</v>
      </c>
      <c r="AD20" s="4">
        <v>3</v>
      </c>
      <c r="AE20" s="4">
        <v>0</v>
      </c>
      <c r="AF20" s="4" t="str">
        <f>TEXT("5937791735216353059","0")</f>
        <v>5937791735216350000</v>
      </c>
      <c r="AG20" s="5"/>
      <c r="AH20" s="4">
        <f>IFERROR(VLOOKUP(A20,SezioniCircoli!A:D,2,FALSE()),"Sezione Elettorale Errata")</f>
        <v>5</v>
      </c>
      <c r="AI20" s="4" t="str">
        <f>IFERROR(VLOOKUP(A20,SezioniCircoli!A:D,3,FALSE()),"Sezione Elettorale Errata")</f>
        <v>PIGNETO</v>
      </c>
    </row>
    <row r="21" spans="1:35" ht="13.2">
      <c r="A21" s="4">
        <v>433</v>
      </c>
      <c r="B21" s="4">
        <v>104</v>
      </c>
      <c r="C21" s="4">
        <v>19</v>
      </c>
      <c r="D21" s="4">
        <v>22</v>
      </c>
      <c r="E21" s="4">
        <v>9</v>
      </c>
      <c r="F21" s="4">
        <v>3</v>
      </c>
      <c r="G21" s="4">
        <v>2</v>
      </c>
      <c r="H21" s="4">
        <v>3</v>
      </c>
      <c r="I21" s="4">
        <v>3</v>
      </c>
      <c r="J21" s="4">
        <v>2</v>
      </c>
      <c r="K21" s="4">
        <v>0</v>
      </c>
      <c r="L21" s="4">
        <v>0</v>
      </c>
      <c r="M21" s="4">
        <v>3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119</v>
      </c>
      <c r="T21" s="4">
        <v>18</v>
      </c>
      <c r="U21" s="4">
        <v>55</v>
      </c>
      <c r="V21" s="4">
        <v>13</v>
      </c>
      <c r="W21" s="4">
        <v>52</v>
      </c>
      <c r="X21" s="4">
        <v>0</v>
      </c>
      <c r="Y21" s="4">
        <v>6</v>
      </c>
      <c r="Z21" s="4">
        <v>1</v>
      </c>
      <c r="AA21" s="4">
        <v>21</v>
      </c>
      <c r="AB21" s="4">
        <v>14</v>
      </c>
      <c r="AC21" s="4">
        <v>14</v>
      </c>
      <c r="AD21" s="4">
        <v>0</v>
      </c>
      <c r="AE21" s="4">
        <v>0</v>
      </c>
      <c r="AF21" s="4" t="str">
        <f>TEXT("5937798225216190268","0")</f>
        <v>5937798225216190000</v>
      </c>
      <c r="AG21" s="5"/>
      <c r="AH21" s="4">
        <f>IFERROR(VLOOKUP(A21,SezioniCircoli!A:D,2,FALSE()),"Sezione Elettorale Errata")</f>
        <v>5</v>
      </c>
      <c r="AI21" s="4" t="str">
        <f>IFERROR(VLOOKUP(A21,SezioniCircoli!A:D,3,FALSE()),"Sezione Elettorale Errata")</f>
        <v>PIGNETO</v>
      </c>
    </row>
    <row r="22" spans="1:35" ht="13.2">
      <c r="A22" s="4">
        <v>434</v>
      </c>
      <c r="B22" s="4">
        <v>124</v>
      </c>
      <c r="C22" s="4">
        <v>22</v>
      </c>
      <c r="D22" s="4">
        <v>27</v>
      </c>
      <c r="E22" s="4">
        <v>5</v>
      </c>
      <c r="F22" s="4">
        <v>6</v>
      </c>
      <c r="G22" s="4">
        <v>2</v>
      </c>
      <c r="H22" s="4">
        <v>5</v>
      </c>
      <c r="I22" s="4">
        <v>1</v>
      </c>
      <c r="J22" s="4">
        <v>5</v>
      </c>
      <c r="K22" s="4">
        <v>2</v>
      </c>
      <c r="L22" s="4">
        <v>0</v>
      </c>
      <c r="M22" s="4">
        <v>2</v>
      </c>
      <c r="N22" s="4">
        <v>1</v>
      </c>
      <c r="O22" s="4">
        <v>0</v>
      </c>
      <c r="P22" s="4">
        <v>1</v>
      </c>
      <c r="Q22" s="4">
        <v>0</v>
      </c>
      <c r="R22" s="4">
        <v>1</v>
      </c>
      <c r="S22" s="4">
        <v>123</v>
      </c>
      <c r="T22" s="4">
        <v>22</v>
      </c>
      <c r="U22" s="4">
        <v>42</v>
      </c>
      <c r="V22" s="4">
        <v>21</v>
      </c>
      <c r="W22" s="4">
        <v>47</v>
      </c>
      <c r="X22" s="4">
        <v>1</v>
      </c>
      <c r="Y22" s="4">
        <v>14</v>
      </c>
      <c r="Z22" s="4">
        <v>2</v>
      </c>
      <c r="AA22" s="4">
        <v>13</v>
      </c>
      <c r="AB22" s="4">
        <v>15</v>
      </c>
      <c r="AC22" s="4">
        <v>6</v>
      </c>
      <c r="AD22" s="4">
        <v>1</v>
      </c>
      <c r="AE22" s="4">
        <v>0</v>
      </c>
      <c r="AF22" s="4" t="str">
        <f>TEXT("5937836617556623584","0")</f>
        <v>5937836617556620000</v>
      </c>
      <c r="AG22" s="5"/>
      <c r="AH22" s="4">
        <f>IFERROR(VLOOKUP(A22,SezioniCircoli!A:D,2,FALSE()),"Sezione Elettorale Errata")</f>
        <v>5</v>
      </c>
      <c r="AI22" s="4" t="str">
        <f>IFERROR(VLOOKUP(A22,SezioniCircoli!A:D,3,FALSE()),"Sezione Elettorale Errata")</f>
        <v>PIGNETO</v>
      </c>
    </row>
    <row r="23" spans="1:35" ht="13.2">
      <c r="A23" s="4">
        <v>435</v>
      </c>
      <c r="B23" s="4">
        <v>102</v>
      </c>
      <c r="C23" s="4">
        <v>18</v>
      </c>
      <c r="D23" s="4">
        <v>19</v>
      </c>
      <c r="E23" s="4">
        <v>5</v>
      </c>
      <c r="F23" s="4">
        <v>14</v>
      </c>
      <c r="G23" s="4">
        <v>2</v>
      </c>
      <c r="H23" s="4">
        <v>5</v>
      </c>
      <c r="I23" s="4">
        <v>1</v>
      </c>
      <c r="J23" s="4">
        <v>9</v>
      </c>
      <c r="K23" s="4">
        <v>0</v>
      </c>
      <c r="L23" s="4">
        <v>0</v>
      </c>
      <c r="M23" s="4">
        <v>4</v>
      </c>
      <c r="N23" s="4">
        <v>4</v>
      </c>
      <c r="O23" s="4">
        <v>2</v>
      </c>
      <c r="P23" s="4">
        <v>0</v>
      </c>
      <c r="Q23" s="4">
        <v>0</v>
      </c>
      <c r="R23" s="4">
        <v>1</v>
      </c>
      <c r="S23" s="4">
        <v>100</v>
      </c>
      <c r="T23" s="4">
        <v>10</v>
      </c>
      <c r="U23" s="4">
        <v>39</v>
      </c>
      <c r="V23" s="4">
        <v>12</v>
      </c>
      <c r="W23" s="4">
        <v>36</v>
      </c>
      <c r="X23" s="4">
        <v>3</v>
      </c>
      <c r="Y23" s="4">
        <v>4</v>
      </c>
      <c r="Z23" s="4">
        <v>1</v>
      </c>
      <c r="AA23" s="4">
        <v>25</v>
      </c>
      <c r="AB23" s="4">
        <v>7</v>
      </c>
      <c r="AC23" s="4">
        <v>2</v>
      </c>
      <c r="AD23" s="4">
        <v>0</v>
      </c>
      <c r="AE23" s="4">
        <v>0</v>
      </c>
      <c r="AF23" s="4" t="str">
        <f>TEXT("5937838287552955124","0")</f>
        <v>5937838287552950000</v>
      </c>
      <c r="AG23" s="5"/>
      <c r="AH23" s="4">
        <f>IFERROR(VLOOKUP(A23,SezioniCircoli!A:D,2,FALSE()),"Sezione Elettorale Errata")</f>
        <v>5</v>
      </c>
      <c r="AI23" s="4" t="str">
        <f>IFERROR(VLOOKUP(A23,SezioniCircoli!A:D,3,FALSE()),"Sezione Elettorale Errata")</f>
        <v>PIGNETO</v>
      </c>
    </row>
    <row r="24" spans="1:35" ht="13.2">
      <c r="A24" s="4">
        <v>436</v>
      </c>
      <c r="B24" s="4">
        <v>105</v>
      </c>
      <c r="C24" s="4">
        <v>15</v>
      </c>
      <c r="D24" s="4">
        <v>21</v>
      </c>
      <c r="E24" s="4">
        <v>4</v>
      </c>
      <c r="F24" s="4">
        <v>2</v>
      </c>
      <c r="G24" s="4">
        <v>1</v>
      </c>
      <c r="H24" s="4">
        <v>2</v>
      </c>
      <c r="I24" s="4">
        <v>2</v>
      </c>
      <c r="J24" s="4">
        <v>4</v>
      </c>
      <c r="K24" s="4">
        <v>0</v>
      </c>
      <c r="L24" s="4">
        <v>0</v>
      </c>
      <c r="M24" s="4">
        <v>3</v>
      </c>
      <c r="N24" s="4">
        <v>0</v>
      </c>
      <c r="O24" s="4">
        <v>0</v>
      </c>
      <c r="P24" s="4">
        <v>0</v>
      </c>
      <c r="Q24" s="4">
        <v>0</v>
      </c>
      <c r="R24" s="4">
        <v>2</v>
      </c>
      <c r="S24" s="4">
        <v>85</v>
      </c>
      <c r="T24" s="4">
        <v>17</v>
      </c>
      <c r="U24" s="4">
        <v>60</v>
      </c>
      <c r="V24" s="4">
        <v>9</v>
      </c>
      <c r="W24" s="4">
        <v>49</v>
      </c>
      <c r="X24" s="4">
        <v>2</v>
      </c>
      <c r="Y24" s="4">
        <v>11</v>
      </c>
      <c r="Z24" s="4">
        <v>1</v>
      </c>
      <c r="AA24" s="4">
        <v>11</v>
      </c>
      <c r="AB24" s="4">
        <v>17</v>
      </c>
      <c r="AC24" s="4">
        <v>7</v>
      </c>
      <c r="AD24" s="4">
        <v>0</v>
      </c>
      <c r="AE24" s="4">
        <v>0</v>
      </c>
      <c r="AF24" s="4" t="str">
        <f>TEXT("5937861410112697784","0")</f>
        <v>5937861410112690000</v>
      </c>
      <c r="AG24" s="5"/>
      <c r="AH24" s="4">
        <f>IFERROR(VLOOKUP(A24,SezioniCircoli!A:D,2,FALSE()),"Sezione Elettorale Errata")</f>
        <v>5</v>
      </c>
      <c r="AI24" s="4" t="str">
        <f>IFERROR(VLOOKUP(A24,SezioniCircoli!A:D,3,FALSE()),"Sezione Elettorale Errata")</f>
        <v>PIGNETO</v>
      </c>
    </row>
    <row r="25" spans="1:35" ht="13.2">
      <c r="A25" s="4">
        <v>437</v>
      </c>
      <c r="B25" s="4">
        <v>101</v>
      </c>
      <c r="C25" s="4">
        <v>16</v>
      </c>
      <c r="D25" s="4">
        <v>25</v>
      </c>
      <c r="E25" s="4">
        <v>9</v>
      </c>
      <c r="F25" s="4">
        <v>6</v>
      </c>
      <c r="G25" s="4">
        <v>4</v>
      </c>
      <c r="H25" s="4">
        <v>5</v>
      </c>
      <c r="I25" s="4">
        <v>1</v>
      </c>
      <c r="J25" s="4">
        <v>4</v>
      </c>
      <c r="K25" s="4">
        <v>2</v>
      </c>
      <c r="L25" s="4">
        <v>1</v>
      </c>
      <c r="M25" s="4">
        <v>3</v>
      </c>
      <c r="N25" s="4">
        <v>3</v>
      </c>
      <c r="O25" s="4">
        <v>0</v>
      </c>
      <c r="P25" s="4">
        <v>1</v>
      </c>
      <c r="Q25" s="4">
        <v>0</v>
      </c>
      <c r="R25" s="4">
        <v>2</v>
      </c>
      <c r="S25" s="4">
        <v>110</v>
      </c>
      <c r="T25" s="4">
        <v>9</v>
      </c>
      <c r="U25" s="4">
        <v>44</v>
      </c>
      <c r="V25" s="4">
        <v>30</v>
      </c>
      <c r="W25" s="4">
        <v>47</v>
      </c>
      <c r="X25" s="4">
        <v>0</v>
      </c>
      <c r="Y25" s="4">
        <v>22</v>
      </c>
      <c r="Z25" s="4">
        <v>2</v>
      </c>
      <c r="AA25" s="4">
        <v>16</v>
      </c>
      <c r="AB25" s="4">
        <v>13</v>
      </c>
      <c r="AC25" s="4">
        <v>1</v>
      </c>
      <c r="AD25" s="4">
        <v>6</v>
      </c>
      <c r="AE25" s="4">
        <v>0</v>
      </c>
      <c r="AF25" s="4" t="str">
        <f>TEXT("5937803291221696454","0")</f>
        <v>5937803291221690000</v>
      </c>
      <c r="AG25" s="5"/>
      <c r="AH25" s="4">
        <f>IFERROR(VLOOKUP(A25,SezioniCircoli!A:D,2,FALSE()),"Sezione Elettorale Errata")</f>
        <v>5</v>
      </c>
      <c r="AI25" s="4" t="str">
        <f>IFERROR(VLOOKUP(A25,SezioniCircoli!A:D,3,FALSE()),"Sezione Elettorale Errata")</f>
        <v>PIGNETO</v>
      </c>
    </row>
    <row r="26" spans="1:35" ht="13.2">
      <c r="A26" s="4">
        <v>438</v>
      </c>
      <c r="B26" s="4">
        <v>134</v>
      </c>
      <c r="C26" s="4">
        <v>29</v>
      </c>
      <c r="D26" s="4">
        <v>28</v>
      </c>
      <c r="E26" s="4">
        <v>10</v>
      </c>
      <c r="F26" s="4">
        <v>3</v>
      </c>
      <c r="G26" s="4">
        <v>3</v>
      </c>
      <c r="H26" s="4">
        <v>3</v>
      </c>
      <c r="I26" s="4">
        <v>3</v>
      </c>
      <c r="J26" s="4">
        <v>15</v>
      </c>
      <c r="K26" s="4">
        <v>0</v>
      </c>
      <c r="L26" s="4">
        <v>0</v>
      </c>
      <c r="M26" s="4">
        <v>4</v>
      </c>
      <c r="N26" s="4">
        <v>0</v>
      </c>
      <c r="O26" s="4">
        <v>0</v>
      </c>
      <c r="P26" s="4">
        <v>4</v>
      </c>
      <c r="Q26" s="4">
        <v>0</v>
      </c>
      <c r="R26" s="4">
        <v>1</v>
      </c>
      <c r="S26" s="4">
        <v>125</v>
      </c>
      <c r="T26" s="4">
        <v>15</v>
      </c>
      <c r="U26" s="4">
        <v>40</v>
      </c>
      <c r="V26" s="4">
        <v>15</v>
      </c>
      <c r="W26" s="4">
        <v>37</v>
      </c>
      <c r="X26" s="4">
        <v>2</v>
      </c>
      <c r="Y26" s="4">
        <v>22</v>
      </c>
      <c r="Z26" s="4">
        <v>4</v>
      </c>
      <c r="AA26" s="4">
        <v>8</v>
      </c>
      <c r="AB26" s="4">
        <v>16</v>
      </c>
      <c r="AC26" s="4">
        <v>11</v>
      </c>
      <c r="AD26" s="4">
        <v>1</v>
      </c>
      <c r="AE26" s="4">
        <v>0</v>
      </c>
      <c r="AF26" s="4" t="str">
        <f>TEXT("5937833491221247390","0")</f>
        <v>5937833491221240000</v>
      </c>
      <c r="AG26" s="5"/>
      <c r="AH26" s="4">
        <f>IFERROR(VLOOKUP(A26,SezioniCircoli!A:D,2,FALSE()),"Sezione Elettorale Errata")</f>
        <v>5</v>
      </c>
      <c r="AI26" s="4" t="str">
        <f>IFERROR(VLOOKUP(A26,SezioniCircoli!A:D,3,FALSE()),"Sezione Elettorale Errata")</f>
        <v>PIGNETO</v>
      </c>
    </row>
    <row r="27" spans="1:35" ht="13.2">
      <c r="A27" s="4">
        <v>439</v>
      </c>
      <c r="B27" s="4">
        <v>123</v>
      </c>
      <c r="C27" s="4">
        <v>34</v>
      </c>
      <c r="D27" s="4">
        <v>34</v>
      </c>
      <c r="E27" s="4">
        <v>8</v>
      </c>
      <c r="F27" s="4">
        <v>6</v>
      </c>
      <c r="G27" s="4">
        <v>2</v>
      </c>
      <c r="H27" s="4">
        <v>2</v>
      </c>
      <c r="I27" s="4">
        <v>1</v>
      </c>
      <c r="J27" s="4">
        <v>4</v>
      </c>
      <c r="K27" s="4">
        <v>0</v>
      </c>
      <c r="L27" s="4">
        <v>1</v>
      </c>
      <c r="M27" s="4">
        <v>1</v>
      </c>
      <c r="N27" s="4">
        <v>1</v>
      </c>
      <c r="O27" s="4">
        <v>0</v>
      </c>
      <c r="P27" s="4">
        <v>7</v>
      </c>
      <c r="Q27" s="4">
        <v>0</v>
      </c>
      <c r="R27" s="4">
        <v>4</v>
      </c>
      <c r="S27" s="4">
        <v>88</v>
      </c>
      <c r="T27" s="4">
        <v>12</v>
      </c>
      <c r="U27" s="4">
        <v>51</v>
      </c>
      <c r="V27" s="4">
        <v>14</v>
      </c>
      <c r="W27" s="4">
        <v>37</v>
      </c>
      <c r="X27" s="4">
        <v>0</v>
      </c>
      <c r="Y27" s="4">
        <v>14</v>
      </c>
      <c r="Z27" s="4">
        <v>1</v>
      </c>
      <c r="AA27" s="4">
        <v>22</v>
      </c>
      <c r="AB27" s="4">
        <v>17</v>
      </c>
      <c r="AC27" s="4">
        <v>6</v>
      </c>
      <c r="AD27" s="4">
        <v>1</v>
      </c>
      <c r="AE27" s="4">
        <v>0</v>
      </c>
      <c r="AF27" s="4" t="str">
        <f>TEXT("5937814161226863928","0")</f>
        <v>5937814161226860000</v>
      </c>
      <c r="AG27" s="5"/>
      <c r="AH27" s="4">
        <f>IFERROR(VLOOKUP(A27,SezioniCircoli!A:D,2,FALSE()),"Sezione Elettorale Errata")</f>
        <v>5</v>
      </c>
      <c r="AI27" s="4" t="str">
        <f>IFERROR(VLOOKUP(A27,SezioniCircoli!A:D,3,FALSE()),"Sezione Elettorale Errata")</f>
        <v>PIGNETO</v>
      </c>
    </row>
    <row r="28" spans="1:35" ht="13.2">
      <c r="A28" s="4">
        <v>439</v>
      </c>
      <c r="B28" s="4">
        <v>123</v>
      </c>
      <c r="C28" s="4">
        <v>34</v>
      </c>
      <c r="D28" s="4">
        <v>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 t="str">
        <f>TEXT("5937814376032717865","0")</f>
        <v>5937814376032710000</v>
      </c>
      <c r="AG28" s="5"/>
      <c r="AH28" s="4">
        <f>IFERROR(VLOOKUP(A28,SezioniCircoli!A:D,2,FALSE()),"Sezione Elettorale Errata")</f>
        <v>5</v>
      </c>
      <c r="AI28" s="4" t="str">
        <f>IFERROR(VLOOKUP(A28,SezioniCircoli!A:D,3,FALSE()),"Sezione Elettorale Errata")</f>
        <v>PIGNETO</v>
      </c>
    </row>
    <row r="29" spans="1:35" ht="13.2">
      <c r="A29" s="4">
        <v>440</v>
      </c>
      <c r="B29" s="4">
        <v>121</v>
      </c>
      <c r="C29" s="4">
        <v>21</v>
      </c>
      <c r="D29" s="4">
        <v>30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 t="str">
        <f>TEXT("5937837666033385104","0")</f>
        <v>5937837666033380000</v>
      </c>
      <c r="AG29" s="5"/>
      <c r="AH29" s="4">
        <f>IFERROR(VLOOKUP(A29,SezioniCircoli!A:D,2,FALSE()),"Sezione Elettorale Errata")</f>
        <v>5</v>
      </c>
      <c r="AI29" s="4" t="str">
        <f>IFERROR(VLOOKUP(A29,SezioniCircoli!A:D,3,FALSE()),"Sezione Elettorale Errata")</f>
        <v>PIGNETO</v>
      </c>
    </row>
    <row r="30" spans="1:35" ht="13.2">
      <c r="A30" s="4">
        <v>441</v>
      </c>
      <c r="B30" s="4">
        <v>132</v>
      </c>
      <c r="C30" s="4">
        <v>26</v>
      </c>
      <c r="D30" s="4">
        <v>26</v>
      </c>
      <c r="E30" s="4">
        <v>7</v>
      </c>
      <c r="F30" s="4">
        <v>9</v>
      </c>
      <c r="G30" s="4">
        <v>1</v>
      </c>
      <c r="H30" s="4">
        <v>10</v>
      </c>
      <c r="I30" s="4">
        <v>2</v>
      </c>
      <c r="J30" s="4">
        <v>2</v>
      </c>
      <c r="K30" s="4">
        <v>7</v>
      </c>
      <c r="L30" s="4">
        <v>2</v>
      </c>
      <c r="M30" s="4">
        <v>2</v>
      </c>
      <c r="N30" s="4">
        <v>1</v>
      </c>
      <c r="O30" s="4">
        <v>1</v>
      </c>
      <c r="P30" s="4">
        <v>1</v>
      </c>
      <c r="Q30" s="4">
        <v>1</v>
      </c>
      <c r="R30" s="4">
        <v>3</v>
      </c>
      <c r="S30" s="4">
        <v>101</v>
      </c>
      <c r="T30" s="4">
        <v>16</v>
      </c>
      <c r="U30" s="4">
        <v>80</v>
      </c>
      <c r="V30" s="4">
        <v>14</v>
      </c>
      <c r="W30" s="4">
        <v>38</v>
      </c>
      <c r="X30" s="4">
        <v>2</v>
      </c>
      <c r="Y30" s="4">
        <v>16</v>
      </c>
      <c r="Z30" s="4">
        <v>1</v>
      </c>
      <c r="AA30" s="4">
        <v>12</v>
      </c>
      <c r="AB30" s="4">
        <v>12</v>
      </c>
      <c r="AC30" s="4">
        <v>10</v>
      </c>
      <c r="AD30" s="4">
        <v>1</v>
      </c>
      <c r="AE30" s="4">
        <v>0</v>
      </c>
      <c r="AF30" s="4" t="str">
        <f>TEXT("5937847957512810958","0")</f>
        <v>5937847957512810000</v>
      </c>
      <c r="AG30" s="5"/>
      <c r="AH30" s="4">
        <f>IFERROR(VLOOKUP(A30,SezioniCircoli!A:D,2,FALSE()),"Sezione Elettorale Errata")</f>
        <v>5</v>
      </c>
      <c r="AI30" s="4" t="str">
        <f>IFERROR(VLOOKUP(A30,SezioniCircoli!A:D,3,FALSE()),"Sezione Elettorale Errata")</f>
        <v>PIGNETO</v>
      </c>
    </row>
    <row r="31" spans="1:35" ht="13.2">
      <c r="A31" s="4">
        <v>442</v>
      </c>
      <c r="B31" s="4">
        <v>131</v>
      </c>
      <c r="C31" s="4">
        <v>34</v>
      </c>
      <c r="D31" s="4">
        <v>33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 t="str">
        <f>TEXT("5937811966034118394","0")</f>
        <v>5937811966034110000</v>
      </c>
      <c r="AG31" s="5"/>
      <c r="AH31" s="4">
        <f>IFERROR(VLOOKUP(A31,SezioniCircoli!A:D,2,FALSE()),"Sezione Elettorale Errata")</f>
        <v>5</v>
      </c>
      <c r="AI31" s="4" t="str">
        <f>IFERROR(VLOOKUP(A31,SezioniCircoli!A:D,3,FALSE()),"Sezione Elettorale Errata")</f>
        <v>PIGNETO</v>
      </c>
    </row>
    <row r="32" spans="1:35" ht="13.2">
      <c r="A32" s="4">
        <v>443</v>
      </c>
      <c r="B32" s="4">
        <v>103</v>
      </c>
      <c r="C32" s="4">
        <v>23</v>
      </c>
      <c r="D32" s="4">
        <v>19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 t="str">
        <f>TEXT("5937836466031580460","0")</f>
        <v>5937836466031580000</v>
      </c>
      <c r="AG32" s="5"/>
      <c r="AH32" s="4">
        <f>IFERROR(VLOOKUP(A32,SezioniCircoli!A:D,2,FALSE()),"Sezione Elettorale Errata")</f>
        <v>5</v>
      </c>
      <c r="AI32" s="4" t="str">
        <f>IFERROR(VLOOKUP(A32,SezioniCircoli!A:D,3,FALSE()),"Sezione Elettorale Errata")</f>
        <v>PIGNETO</v>
      </c>
    </row>
    <row r="33" spans="1:35" ht="13.2">
      <c r="A33" s="4">
        <v>444</v>
      </c>
      <c r="B33" s="4">
        <v>105</v>
      </c>
      <c r="C33" s="4">
        <v>22</v>
      </c>
      <c r="D33" s="4">
        <v>20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 t="str">
        <f>TEXT("5937836156031497925","0")</f>
        <v>5937836156031490000</v>
      </c>
      <c r="AG33" s="5"/>
      <c r="AH33" s="4">
        <f>IFERROR(VLOOKUP(A33,SezioniCircoli!A:D,2,FALSE()),"Sezione Elettorale Errata")</f>
        <v>5</v>
      </c>
      <c r="AI33" s="4" t="str">
        <f>IFERROR(VLOOKUP(A33,SezioniCircoli!A:D,3,FALSE()),"Sezione Elettorale Errata")</f>
        <v>PIGNETO</v>
      </c>
    </row>
    <row r="34" spans="1:35" ht="13.2">
      <c r="A34" s="4">
        <v>445</v>
      </c>
      <c r="B34" s="4">
        <v>141</v>
      </c>
      <c r="C34" s="4">
        <v>31</v>
      </c>
      <c r="D34" s="4">
        <v>27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 t="str">
        <f>TEXT("5937807816036362484","0")</f>
        <v>5937807816036360000</v>
      </c>
      <c r="AG34" s="5"/>
      <c r="AH34" s="4">
        <f>IFERROR(VLOOKUP(A34,SezioniCircoli!A:D,2,FALSE()),"Sezione Elettorale Errata")</f>
        <v>5</v>
      </c>
      <c r="AI34" s="4" t="str">
        <f>IFERROR(VLOOKUP(A34,SezioniCircoli!A:D,3,FALSE()),"Sezione Elettorale Errata")</f>
        <v>PIGNETO</v>
      </c>
    </row>
    <row r="35" spans="1:35" ht="13.2">
      <c r="A35" s="4">
        <v>455</v>
      </c>
      <c r="B35" s="4">
        <v>103</v>
      </c>
      <c r="C35" s="4">
        <v>11</v>
      </c>
      <c r="D35" s="4">
        <v>14</v>
      </c>
      <c r="E35" s="4">
        <v>1</v>
      </c>
      <c r="F35" s="4">
        <v>1</v>
      </c>
      <c r="G35" s="4">
        <v>0</v>
      </c>
      <c r="H35" s="4">
        <v>3</v>
      </c>
      <c r="I35" s="4">
        <v>1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2</v>
      </c>
      <c r="S35" s="4">
        <v>120</v>
      </c>
      <c r="T35" s="4">
        <v>7</v>
      </c>
      <c r="U35" s="4">
        <v>48</v>
      </c>
      <c r="V35" s="4">
        <v>22</v>
      </c>
      <c r="W35" s="4">
        <v>38</v>
      </c>
      <c r="X35" s="4">
        <v>2</v>
      </c>
      <c r="Y35" s="4">
        <v>16</v>
      </c>
      <c r="Z35" s="4">
        <v>4</v>
      </c>
      <c r="AA35" s="4">
        <v>9</v>
      </c>
      <c r="AB35" s="4">
        <v>15</v>
      </c>
      <c r="AC35" s="4">
        <v>10</v>
      </c>
      <c r="AD35" s="4">
        <v>1</v>
      </c>
      <c r="AE35" s="4">
        <v>0</v>
      </c>
      <c r="AF35" s="4" t="str">
        <f>TEXT("5937821743112565078","0")</f>
        <v>5937821743112560000</v>
      </c>
      <c r="AG35" s="5"/>
      <c r="AH35" s="4">
        <f>IFERROR(VLOOKUP(A35,SezioniCircoli!A:D,2,FALSE()),"Sezione Elettorale Errata")</f>
        <v>5</v>
      </c>
      <c r="AI35" s="4" t="str">
        <f>IFERROR(VLOOKUP(A35,SezioniCircoli!A:D,3,FALSE()),"Sezione Elettorale Errata")</f>
        <v>VILLA GORDIANI</v>
      </c>
    </row>
    <row r="36" spans="1:35" ht="13.2">
      <c r="A36" s="4">
        <v>456</v>
      </c>
      <c r="B36" s="4">
        <v>81</v>
      </c>
      <c r="C36" s="4">
        <v>10</v>
      </c>
      <c r="D36" s="4">
        <v>16</v>
      </c>
      <c r="E36" s="4">
        <v>3</v>
      </c>
      <c r="F36" s="4">
        <v>3</v>
      </c>
      <c r="G36" s="4">
        <v>0</v>
      </c>
      <c r="H36" s="4">
        <v>3</v>
      </c>
      <c r="I36" s="4">
        <v>0</v>
      </c>
      <c r="J36" s="4">
        <v>3</v>
      </c>
      <c r="K36" s="4">
        <v>0</v>
      </c>
      <c r="L36" s="4">
        <v>0</v>
      </c>
      <c r="M36" s="4">
        <v>4</v>
      </c>
      <c r="N36" s="4">
        <v>2</v>
      </c>
      <c r="O36" s="4">
        <v>1</v>
      </c>
      <c r="P36" s="4">
        <v>0</v>
      </c>
      <c r="Q36" s="4">
        <v>0</v>
      </c>
      <c r="R36" s="4">
        <v>0</v>
      </c>
      <c r="S36" s="4">
        <v>117</v>
      </c>
      <c r="T36" s="4">
        <v>11</v>
      </c>
      <c r="U36" s="4">
        <v>32</v>
      </c>
      <c r="V36" s="4">
        <v>9</v>
      </c>
      <c r="W36" s="4">
        <v>38</v>
      </c>
      <c r="X36" s="4">
        <v>2</v>
      </c>
      <c r="Y36" s="4">
        <v>8</v>
      </c>
      <c r="Z36" s="4">
        <v>6</v>
      </c>
      <c r="AA36" s="4">
        <v>21</v>
      </c>
      <c r="AB36" s="4">
        <v>15</v>
      </c>
      <c r="AC36" s="4">
        <v>4</v>
      </c>
      <c r="AD36" s="4">
        <v>2</v>
      </c>
      <c r="AE36" s="4">
        <v>0</v>
      </c>
      <c r="AF36" s="4" t="str">
        <f>TEXT("5937824073114595840","0")</f>
        <v>5937824073114590000</v>
      </c>
      <c r="AG36" s="5"/>
      <c r="AH36" s="4">
        <f>IFERROR(VLOOKUP(A36,SezioniCircoli!A:D,2,FALSE()),"Sezione Elettorale Errata")</f>
        <v>5</v>
      </c>
      <c r="AI36" s="4" t="str">
        <f>IFERROR(VLOOKUP(A36,SezioniCircoli!A:D,3,FALSE()),"Sezione Elettorale Errata")</f>
        <v>VILLA GORDIANI</v>
      </c>
    </row>
    <row r="37" spans="1:35" ht="13.2">
      <c r="A37" s="4">
        <v>457</v>
      </c>
      <c r="B37" s="4">
        <v>110</v>
      </c>
      <c r="C37" s="4">
        <v>20</v>
      </c>
      <c r="D37" s="4">
        <v>14</v>
      </c>
      <c r="E37" s="4">
        <v>4</v>
      </c>
      <c r="F37" s="4">
        <v>6</v>
      </c>
      <c r="G37" s="4">
        <v>4</v>
      </c>
      <c r="H37" s="4">
        <v>14</v>
      </c>
      <c r="I37" s="4">
        <v>6</v>
      </c>
      <c r="J37" s="4">
        <v>2</v>
      </c>
      <c r="K37" s="4">
        <v>4</v>
      </c>
      <c r="L37" s="4">
        <v>2</v>
      </c>
      <c r="M37" s="4">
        <v>4</v>
      </c>
      <c r="N37" s="4">
        <v>4</v>
      </c>
      <c r="O37" s="4">
        <v>0</v>
      </c>
      <c r="P37" s="4">
        <v>2</v>
      </c>
      <c r="Q37" s="4">
        <v>0</v>
      </c>
      <c r="R37" s="4">
        <v>3</v>
      </c>
      <c r="S37" s="4">
        <v>111</v>
      </c>
      <c r="T37" s="4">
        <v>14</v>
      </c>
      <c r="U37" s="4">
        <v>46</v>
      </c>
      <c r="V37" s="4"/>
      <c r="W37" s="4">
        <v>22</v>
      </c>
      <c r="X37" s="4">
        <v>2</v>
      </c>
      <c r="Y37" s="4">
        <v>6</v>
      </c>
      <c r="Z37" s="4">
        <v>8</v>
      </c>
      <c r="AA37" s="4">
        <v>13</v>
      </c>
      <c r="AB37" s="4">
        <v>10</v>
      </c>
      <c r="AC37" s="4">
        <v>7</v>
      </c>
      <c r="AD37" s="4">
        <v>4</v>
      </c>
      <c r="AE37" s="4">
        <v>0</v>
      </c>
      <c r="AF37" s="4" t="str">
        <f>TEXT("5937826123111614952","0")</f>
        <v>5937826123111610000</v>
      </c>
      <c r="AG37" s="5"/>
      <c r="AH37" s="4">
        <f>IFERROR(VLOOKUP(A37,SezioniCircoli!A:D,2,FALSE()),"Sezione Elettorale Errata")</f>
        <v>5</v>
      </c>
      <c r="AI37" s="4" t="str">
        <f>IFERROR(VLOOKUP(A37,SezioniCircoli!A:D,3,FALSE()),"Sezione Elettorale Errata")</f>
        <v>VILLA GORDIANI</v>
      </c>
    </row>
    <row r="38" spans="1:35" ht="13.2">
      <c r="A38" s="4">
        <v>458</v>
      </c>
      <c r="B38" s="4">
        <v>130</v>
      </c>
      <c r="C38" s="4">
        <v>21</v>
      </c>
      <c r="D38" s="4">
        <v>19</v>
      </c>
      <c r="E38" s="4">
        <v>3</v>
      </c>
      <c r="F38" s="4">
        <v>10</v>
      </c>
      <c r="G38" s="4">
        <v>7</v>
      </c>
      <c r="H38" s="4">
        <v>7</v>
      </c>
      <c r="I38" s="4">
        <v>0</v>
      </c>
      <c r="J38" s="4">
        <v>2</v>
      </c>
      <c r="K38" s="4">
        <v>4</v>
      </c>
      <c r="L38" s="4">
        <v>0</v>
      </c>
      <c r="M38" s="4">
        <v>0</v>
      </c>
      <c r="N38" s="4">
        <v>3</v>
      </c>
      <c r="O38" s="4">
        <v>1</v>
      </c>
      <c r="P38" s="4">
        <v>0</v>
      </c>
      <c r="Q38" s="4">
        <v>0</v>
      </c>
      <c r="R38" s="4">
        <v>2</v>
      </c>
      <c r="S38" s="4">
        <v>118</v>
      </c>
      <c r="T38" s="4">
        <v>16</v>
      </c>
      <c r="U38" s="4">
        <v>63</v>
      </c>
      <c r="V38" s="4">
        <v>19</v>
      </c>
      <c r="W38" s="4">
        <v>68</v>
      </c>
      <c r="X38" s="4">
        <v>2</v>
      </c>
      <c r="Y38" s="4">
        <v>8</v>
      </c>
      <c r="Z38" s="4">
        <v>3</v>
      </c>
      <c r="AA38" s="4">
        <v>8</v>
      </c>
      <c r="AB38" s="4">
        <v>24</v>
      </c>
      <c r="AC38" s="4">
        <v>8</v>
      </c>
      <c r="AD38" s="4">
        <v>4</v>
      </c>
      <c r="AE38" s="4">
        <v>0</v>
      </c>
      <c r="AF38" s="4" t="str">
        <f>TEXT("5937836037818186926","0")</f>
        <v>5937836037818180000</v>
      </c>
      <c r="AG38" s="5"/>
      <c r="AH38" s="4">
        <f>IFERROR(VLOOKUP(A38,SezioniCircoli!A:D,2,FALSE()),"Sezione Elettorale Errata")</f>
        <v>5</v>
      </c>
      <c r="AI38" s="4" t="str">
        <f>IFERROR(VLOOKUP(A38,SezioniCircoli!A:D,3,FALSE()),"Sezione Elettorale Errata")</f>
        <v>VILLA GORDIANI</v>
      </c>
    </row>
    <row r="39" spans="1:35" ht="13.2">
      <c r="A39" s="4">
        <v>459</v>
      </c>
      <c r="B39" s="4">
        <v>110</v>
      </c>
      <c r="C39" s="4">
        <v>10</v>
      </c>
      <c r="D39" s="4">
        <v>14</v>
      </c>
      <c r="E39" s="4">
        <v>4</v>
      </c>
      <c r="F39" s="4">
        <v>8</v>
      </c>
      <c r="G39" s="4">
        <v>0</v>
      </c>
      <c r="H39" s="4">
        <v>6</v>
      </c>
      <c r="I39" s="4">
        <v>0</v>
      </c>
      <c r="J39" s="4">
        <v>8</v>
      </c>
      <c r="K39" s="4">
        <v>3</v>
      </c>
      <c r="L39" s="4">
        <v>0</v>
      </c>
      <c r="M39" s="4">
        <v>7</v>
      </c>
      <c r="N39" s="4">
        <v>1</v>
      </c>
      <c r="O39" s="4">
        <v>0</v>
      </c>
      <c r="P39" s="4">
        <v>1</v>
      </c>
      <c r="Q39" s="4">
        <v>1</v>
      </c>
      <c r="R39" s="4">
        <v>3</v>
      </c>
      <c r="S39" s="4">
        <v>119</v>
      </c>
      <c r="T39" s="4">
        <v>10</v>
      </c>
      <c r="U39" s="4">
        <v>63</v>
      </c>
      <c r="V39" s="4">
        <v>15</v>
      </c>
      <c r="W39" s="4">
        <v>55</v>
      </c>
      <c r="X39" s="4">
        <v>6</v>
      </c>
      <c r="Y39" s="4">
        <v>16</v>
      </c>
      <c r="Z39" s="4">
        <v>3</v>
      </c>
      <c r="AA39" s="4">
        <v>9</v>
      </c>
      <c r="AB39" s="4">
        <v>10</v>
      </c>
      <c r="AC39" s="4">
        <v>15</v>
      </c>
      <c r="AD39" s="4">
        <v>3</v>
      </c>
      <c r="AE39" s="4">
        <v>0</v>
      </c>
      <c r="AF39" s="4" t="str">
        <f>TEXT("5937838077814747630","0")</f>
        <v>5937838077814740000</v>
      </c>
      <c r="AG39" s="5"/>
      <c r="AH39" s="4">
        <f>IFERROR(VLOOKUP(A39,SezioniCircoli!A:D,2,FALSE()),"Sezione Elettorale Errata")</f>
        <v>5</v>
      </c>
      <c r="AI39" s="4" t="str">
        <f>IFERROR(VLOOKUP(A39,SezioniCircoli!A:D,3,FALSE()),"Sezione Elettorale Errata")</f>
        <v>VILLA GORDIANI</v>
      </c>
    </row>
    <row r="40" spans="1:35" ht="13.2">
      <c r="A40" s="4">
        <v>460</v>
      </c>
      <c r="B40" s="4">
        <v>103</v>
      </c>
      <c r="C40" s="4">
        <v>18</v>
      </c>
      <c r="D40" s="4">
        <v>15</v>
      </c>
      <c r="E40" s="4">
        <v>9</v>
      </c>
      <c r="F40" s="4">
        <v>7</v>
      </c>
      <c r="G40" s="4">
        <v>0</v>
      </c>
      <c r="H40" s="4">
        <v>14</v>
      </c>
      <c r="I40" s="4">
        <v>1</v>
      </c>
      <c r="J40" s="4">
        <v>0</v>
      </c>
      <c r="K40" s="4">
        <v>3</v>
      </c>
      <c r="L40" s="4">
        <v>0</v>
      </c>
      <c r="M40" s="4">
        <v>2</v>
      </c>
      <c r="N40" s="4">
        <v>1</v>
      </c>
      <c r="O40" s="4">
        <v>1</v>
      </c>
      <c r="P40" s="4">
        <v>0</v>
      </c>
      <c r="Q40" s="4">
        <v>4</v>
      </c>
      <c r="R40" s="4">
        <v>1</v>
      </c>
      <c r="S40" s="4">
        <v>124</v>
      </c>
      <c r="T40" s="4">
        <v>15</v>
      </c>
      <c r="U40" s="4">
        <v>50</v>
      </c>
      <c r="V40" s="4">
        <v>26</v>
      </c>
      <c r="W40" s="4">
        <v>56</v>
      </c>
      <c r="X40" s="4">
        <v>3</v>
      </c>
      <c r="Y40" s="4">
        <v>6</v>
      </c>
      <c r="Z40" s="4">
        <v>1</v>
      </c>
      <c r="AA40" s="4">
        <v>11</v>
      </c>
      <c r="AB40" s="4">
        <v>17</v>
      </c>
      <c r="AC40" s="4">
        <v>6</v>
      </c>
      <c r="AD40" s="4">
        <v>3</v>
      </c>
      <c r="AE40" s="4">
        <v>0</v>
      </c>
      <c r="AF40" s="4" t="str">
        <f>TEXT("5937839787818393414","0")</f>
        <v>5937839787818390000</v>
      </c>
      <c r="AG40" s="5"/>
      <c r="AH40" s="4">
        <f>IFERROR(VLOOKUP(A40,SezioniCircoli!A:D,2,FALSE()),"Sezione Elettorale Errata")</f>
        <v>5</v>
      </c>
      <c r="AI40" s="4" t="str">
        <f>IFERROR(VLOOKUP(A40,SezioniCircoli!A:D,3,FALSE()),"Sezione Elettorale Errata")</f>
        <v>VILLA GORDIANI</v>
      </c>
    </row>
    <row r="41" spans="1:35" ht="13.2">
      <c r="A41" s="4">
        <v>461</v>
      </c>
      <c r="B41" s="4">
        <v>77</v>
      </c>
      <c r="C41" s="4">
        <v>23</v>
      </c>
      <c r="D41" s="4">
        <v>17</v>
      </c>
      <c r="E41" s="4">
        <v>3</v>
      </c>
      <c r="F41" s="4">
        <v>4</v>
      </c>
      <c r="G41" s="4">
        <v>0</v>
      </c>
      <c r="H41" s="4">
        <v>11</v>
      </c>
      <c r="I41" s="4">
        <v>1</v>
      </c>
      <c r="J41" s="4">
        <v>2</v>
      </c>
      <c r="K41" s="4">
        <v>0</v>
      </c>
      <c r="L41" s="4">
        <v>0</v>
      </c>
      <c r="M41" s="4">
        <v>3</v>
      </c>
      <c r="N41" s="4">
        <v>2</v>
      </c>
      <c r="O41" s="4">
        <v>0</v>
      </c>
      <c r="P41" s="4">
        <v>0</v>
      </c>
      <c r="Q41" s="4">
        <v>0</v>
      </c>
      <c r="R41" s="4">
        <v>0</v>
      </c>
      <c r="S41" s="4">
        <v>64</v>
      </c>
      <c r="T41" s="4">
        <v>20</v>
      </c>
      <c r="U41" s="4">
        <v>51</v>
      </c>
      <c r="V41" s="4">
        <v>16</v>
      </c>
      <c r="W41" s="4">
        <v>44</v>
      </c>
      <c r="X41" s="4">
        <v>1</v>
      </c>
      <c r="Y41" s="4">
        <v>12</v>
      </c>
      <c r="Z41" s="4">
        <v>3</v>
      </c>
      <c r="AA41" s="4">
        <v>15</v>
      </c>
      <c r="AB41" s="4">
        <v>77</v>
      </c>
      <c r="AC41" s="4">
        <v>3</v>
      </c>
      <c r="AD41" s="4">
        <v>1</v>
      </c>
      <c r="AE41" s="4">
        <v>0</v>
      </c>
      <c r="AF41" s="4" t="str">
        <f>TEXT("5938153370984910592","0")</f>
        <v>5938153370984910000</v>
      </c>
      <c r="AG41" s="5"/>
      <c r="AH41" s="4">
        <f>IFERROR(VLOOKUP(A41,SezioniCircoli!A:D,2,FALSE()),"Sezione Elettorale Errata")</f>
        <v>5</v>
      </c>
      <c r="AI41" s="4" t="str">
        <f>IFERROR(VLOOKUP(A41,SezioniCircoli!A:D,3,FALSE()),"Sezione Elettorale Errata")</f>
        <v>VILLA GORDIANI</v>
      </c>
    </row>
    <row r="42" spans="1:35" ht="13.2">
      <c r="A42" s="4">
        <v>462</v>
      </c>
      <c r="B42" s="4">
        <v>109</v>
      </c>
      <c r="C42" s="4">
        <v>14</v>
      </c>
      <c r="D42" s="4">
        <v>26</v>
      </c>
      <c r="E42" s="4">
        <v>4</v>
      </c>
      <c r="F42" s="4">
        <v>3</v>
      </c>
      <c r="G42" s="4">
        <v>1</v>
      </c>
      <c r="H42" s="4">
        <v>2</v>
      </c>
      <c r="I42" s="4"/>
      <c r="J42" s="4">
        <v>1</v>
      </c>
      <c r="K42" s="4">
        <v>1</v>
      </c>
      <c r="L42" s="4"/>
      <c r="M42" s="4">
        <v>1</v>
      </c>
      <c r="N42" s="4">
        <v>2</v>
      </c>
      <c r="O42" s="4"/>
      <c r="P42" s="4"/>
      <c r="Q42" s="4"/>
      <c r="R42" s="4">
        <v>3</v>
      </c>
      <c r="S42" s="4">
        <v>91</v>
      </c>
      <c r="T42" s="4">
        <v>21</v>
      </c>
      <c r="U42" s="4">
        <v>53</v>
      </c>
      <c r="V42" s="4">
        <v>11</v>
      </c>
      <c r="W42" s="4">
        <v>67</v>
      </c>
      <c r="X42" s="4"/>
      <c r="Y42" s="4">
        <v>9</v>
      </c>
      <c r="Z42" s="4">
        <v>4</v>
      </c>
      <c r="AA42" s="4">
        <v>12</v>
      </c>
      <c r="AB42" s="4">
        <v>13</v>
      </c>
      <c r="AC42" s="4">
        <v>12</v>
      </c>
      <c r="AD42" s="4"/>
      <c r="AE42" s="4"/>
      <c r="AF42" s="4" t="str">
        <f>TEXT("5937814087718444405","0")</f>
        <v>5937814087718440000</v>
      </c>
      <c r="AG42" s="5"/>
      <c r="AH42" s="4">
        <f>IFERROR(VLOOKUP(A42,SezioniCircoli!A:D,2,FALSE()),"Sezione Elettorale Errata")</f>
        <v>5</v>
      </c>
      <c r="AI42" s="4" t="str">
        <f>IFERROR(VLOOKUP(A42,SezioniCircoli!A:D,3,FALSE()),"Sezione Elettorale Errata")</f>
        <v>VILLA GORDIANI</v>
      </c>
    </row>
    <row r="43" spans="1:35" ht="13.2">
      <c r="A43" s="4">
        <v>463</v>
      </c>
      <c r="B43" s="4">
        <v>113</v>
      </c>
      <c r="C43" s="4">
        <v>24</v>
      </c>
      <c r="D43" s="4">
        <v>25</v>
      </c>
      <c r="E43" s="4">
        <v>5</v>
      </c>
      <c r="F43" s="4">
        <v>1</v>
      </c>
      <c r="G43" s="4">
        <v>0</v>
      </c>
      <c r="H43" s="4">
        <v>4</v>
      </c>
      <c r="I43" s="4">
        <v>1</v>
      </c>
      <c r="J43" s="4">
        <v>2</v>
      </c>
      <c r="K43" s="4">
        <v>0</v>
      </c>
      <c r="L43" s="4">
        <v>0</v>
      </c>
      <c r="M43" s="4">
        <v>8</v>
      </c>
      <c r="N43" s="4">
        <v>2</v>
      </c>
      <c r="O43" s="4">
        <v>0</v>
      </c>
      <c r="P43" s="4">
        <v>3</v>
      </c>
      <c r="Q43" s="4">
        <v>0</v>
      </c>
      <c r="R43" s="4">
        <v>8</v>
      </c>
      <c r="S43" s="4">
        <v>145</v>
      </c>
      <c r="T43" s="4">
        <v>14</v>
      </c>
      <c r="U43" s="4">
        <v>40</v>
      </c>
      <c r="V43" s="4">
        <v>10</v>
      </c>
      <c r="W43" s="4">
        <v>42</v>
      </c>
      <c r="X43" s="4">
        <v>3</v>
      </c>
      <c r="Y43" s="4">
        <v>13</v>
      </c>
      <c r="Z43" s="4">
        <v>3</v>
      </c>
      <c r="AA43" s="4">
        <v>17</v>
      </c>
      <c r="AB43" s="4">
        <v>21</v>
      </c>
      <c r="AC43" s="4">
        <v>10</v>
      </c>
      <c r="AD43" s="4">
        <v>3</v>
      </c>
      <c r="AE43" s="4">
        <v>0</v>
      </c>
      <c r="AF43" s="4" t="str">
        <f>TEXT("5938175000983083944","0")</f>
        <v>5938175000983080000</v>
      </c>
      <c r="AG43" s="5"/>
      <c r="AH43" s="4">
        <f>IFERROR(VLOOKUP(A43,SezioniCircoli!A:D,2,FALSE()),"Sezione Elettorale Errata")</f>
        <v>5</v>
      </c>
      <c r="AI43" s="4" t="str">
        <f>IFERROR(VLOOKUP(A43,SezioniCircoli!A:D,3,FALSE()),"Sezione Elettorale Errata")</f>
        <v>VILLA GORDIANI</v>
      </c>
    </row>
    <row r="44" spans="1:35" ht="13.2">
      <c r="A44" s="4">
        <v>464</v>
      </c>
      <c r="B44" s="4">
        <v>98</v>
      </c>
      <c r="C44" s="4">
        <v>19</v>
      </c>
      <c r="D44" s="4">
        <v>17</v>
      </c>
      <c r="E44" s="4">
        <v>5</v>
      </c>
      <c r="F44" s="4">
        <v>1</v>
      </c>
      <c r="G44" s="4">
        <v>2</v>
      </c>
      <c r="H44" s="4">
        <v>4</v>
      </c>
      <c r="I44" s="4"/>
      <c r="J44" s="4">
        <v>5</v>
      </c>
      <c r="K44" s="4">
        <v>1</v>
      </c>
      <c r="L44" s="4">
        <v>1</v>
      </c>
      <c r="M44" s="4"/>
      <c r="N44" s="4">
        <v>3</v>
      </c>
      <c r="O44" s="4">
        <v>1</v>
      </c>
      <c r="P44" s="4"/>
      <c r="Q44" s="4"/>
      <c r="R44" s="4">
        <v>1</v>
      </c>
      <c r="S44" s="4">
        <v>111</v>
      </c>
      <c r="T44" s="4">
        <v>16</v>
      </c>
      <c r="U44" s="4">
        <v>36</v>
      </c>
      <c r="V44" s="4">
        <v>16</v>
      </c>
      <c r="W44" s="4">
        <v>44</v>
      </c>
      <c r="X44" s="4">
        <v>11</v>
      </c>
      <c r="Y44" s="4">
        <v>15</v>
      </c>
      <c r="Z44" s="4">
        <v>4</v>
      </c>
      <c r="AA44" s="4">
        <v>16</v>
      </c>
      <c r="AB44" s="4">
        <v>9</v>
      </c>
      <c r="AC44" s="4">
        <v>11</v>
      </c>
      <c r="AD44" s="4"/>
      <c r="AE44" s="4"/>
      <c r="AF44" s="4" t="str">
        <f>TEXT("5937828747716532457","0")</f>
        <v>5937828747716530000</v>
      </c>
      <c r="AG44" s="5"/>
      <c r="AH44" s="4">
        <f>IFERROR(VLOOKUP(A44,SezioniCircoli!A:D,2,FALSE()),"Sezione Elettorale Errata")</f>
        <v>5</v>
      </c>
      <c r="AI44" s="4" t="str">
        <f>IFERROR(VLOOKUP(A44,SezioniCircoli!A:D,3,FALSE()),"Sezione Elettorale Errata")</f>
        <v>VILLA GORDIANI</v>
      </c>
    </row>
    <row r="45" spans="1:35" ht="13.2">
      <c r="A45" s="4">
        <v>464</v>
      </c>
      <c r="B45" s="4">
        <v>98</v>
      </c>
      <c r="C45" s="4">
        <v>19</v>
      </c>
      <c r="D45" s="4">
        <v>17</v>
      </c>
      <c r="E45" s="4">
        <v>5</v>
      </c>
      <c r="F45" s="4">
        <v>1</v>
      </c>
      <c r="G45" s="4">
        <v>2</v>
      </c>
      <c r="H45" s="4">
        <v>4</v>
      </c>
      <c r="I45" s="4">
        <v>0</v>
      </c>
      <c r="J45" s="4">
        <v>5</v>
      </c>
      <c r="K45" s="4">
        <v>1</v>
      </c>
      <c r="L45" s="4">
        <v>1</v>
      </c>
      <c r="M45" s="4">
        <v>0</v>
      </c>
      <c r="N45" s="4">
        <v>3</v>
      </c>
      <c r="O45" s="4">
        <v>1</v>
      </c>
      <c r="P45" s="4">
        <v>0</v>
      </c>
      <c r="Q45" s="4">
        <v>0</v>
      </c>
      <c r="R45" s="4">
        <v>1</v>
      </c>
      <c r="S45" s="4">
        <v>111</v>
      </c>
      <c r="T45" s="4">
        <v>16</v>
      </c>
      <c r="U45" s="4">
        <v>36</v>
      </c>
      <c r="V45" s="4">
        <v>16</v>
      </c>
      <c r="W45" s="4">
        <v>44</v>
      </c>
      <c r="X45" s="4">
        <v>11</v>
      </c>
      <c r="Y45" s="4">
        <v>15</v>
      </c>
      <c r="Z45" s="4">
        <v>4</v>
      </c>
      <c r="AA45" s="4">
        <v>16</v>
      </c>
      <c r="AB45" s="4">
        <v>9</v>
      </c>
      <c r="AC45" s="4">
        <v>11</v>
      </c>
      <c r="AD45" s="4">
        <v>0</v>
      </c>
      <c r="AE45" s="4">
        <v>0</v>
      </c>
      <c r="AF45" s="4" t="str">
        <f>TEXT("5938170470982962776","0")</f>
        <v>5938170470982960000</v>
      </c>
      <c r="AG45" s="5"/>
      <c r="AH45" s="4">
        <f>IFERROR(VLOOKUP(A45,SezioniCircoli!A:D,2,FALSE()),"Sezione Elettorale Errata")</f>
        <v>5</v>
      </c>
      <c r="AI45" s="4" t="str">
        <f>IFERROR(VLOOKUP(A45,SezioniCircoli!A:D,3,FALSE()),"Sezione Elettorale Errata")</f>
        <v>VILLA GORDIANI</v>
      </c>
    </row>
    <row r="46" spans="1:35" ht="13.2">
      <c r="A46" s="4">
        <v>465</v>
      </c>
      <c r="B46" s="4">
        <v>107</v>
      </c>
      <c r="C46" s="4">
        <v>17</v>
      </c>
      <c r="D46" s="4">
        <v>18</v>
      </c>
      <c r="E46" s="4">
        <v>6</v>
      </c>
      <c r="F46" s="4">
        <v>5</v>
      </c>
      <c r="G46" s="4">
        <v>3</v>
      </c>
      <c r="H46" s="4">
        <v>4</v>
      </c>
      <c r="I46" s="4">
        <v>2</v>
      </c>
      <c r="J46" s="4">
        <v>4</v>
      </c>
      <c r="K46" s="4">
        <v>1</v>
      </c>
      <c r="L46" s="4">
        <v>2</v>
      </c>
      <c r="M46" s="4">
        <v>0</v>
      </c>
      <c r="N46" s="4">
        <v>1</v>
      </c>
      <c r="O46" s="4">
        <v>0</v>
      </c>
      <c r="P46" s="4">
        <v>0</v>
      </c>
      <c r="Q46" s="4">
        <v>1</v>
      </c>
      <c r="R46" s="4">
        <v>2</v>
      </c>
      <c r="S46" s="4">
        <v>107</v>
      </c>
      <c r="T46" s="4">
        <v>20</v>
      </c>
      <c r="U46" s="4">
        <v>36</v>
      </c>
      <c r="V46" s="4">
        <v>34</v>
      </c>
      <c r="W46" s="4">
        <v>46</v>
      </c>
      <c r="X46" s="4">
        <v>0</v>
      </c>
      <c r="Y46" s="4">
        <v>19</v>
      </c>
      <c r="Z46" s="4">
        <v>0</v>
      </c>
      <c r="AA46" s="4">
        <v>0</v>
      </c>
      <c r="AB46" s="4">
        <v>18</v>
      </c>
      <c r="AC46" s="4">
        <v>7</v>
      </c>
      <c r="AD46" s="4">
        <v>0</v>
      </c>
      <c r="AE46" s="4">
        <v>0</v>
      </c>
      <c r="AF46" s="4" t="str">
        <f>TEXT("5938155510985787345","0")</f>
        <v>5938155510985780000</v>
      </c>
      <c r="AG46" s="5"/>
      <c r="AH46" s="4">
        <f>IFERROR(VLOOKUP(A46,SezioniCircoli!A:D,2,FALSE()),"Sezione Elettorale Errata")</f>
        <v>5</v>
      </c>
      <c r="AI46" s="4" t="str">
        <f>IFERROR(VLOOKUP(A46,SezioniCircoli!A:D,3,FALSE()),"Sezione Elettorale Errata")</f>
        <v>VILLA GORDIANI</v>
      </c>
    </row>
    <row r="47" spans="1:35" ht="13.2">
      <c r="A47" s="4">
        <v>466</v>
      </c>
      <c r="B47" s="4">
        <v>65</v>
      </c>
      <c r="C47" s="4">
        <v>13</v>
      </c>
      <c r="D47" s="4">
        <v>16</v>
      </c>
      <c r="E47" s="4">
        <v>4</v>
      </c>
      <c r="F47" s="4">
        <v>3</v>
      </c>
      <c r="G47" s="4">
        <v>0</v>
      </c>
      <c r="H47" s="4">
        <v>0</v>
      </c>
      <c r="I47" s="4">
        <v>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</v>
      </c>
      <c r="S47" s="4">
        <v>87</v>
      </c>
      <c r="T47" s="4">
        <v>6</v>
      </c>
      <c r="U47" s="4">
        <v>34</v>
      </c>
      <c r="V47" s="4">
        <v>23</v>
      </c>
      <c r="W47" s="4">
        <v>58</v>
      </c>
      <c r="X47" s="4">
        <v>1</v>
      </c>
      <c r="Y47" s="4">
        <v>11</v>
      </c>
      <c r="Z47" s="4">
        <v>0</v>
      </c>
      <c r="AA47" s="4">
        <v>9</v>
      </c>
      <c r="AB47" s="4">
        <v>5</v>
      </c>
      <c r="AC47" s="4">
        <v>11</v>
      </c>
      <c r="AD47" s="4">
        <v>4</v>
      </c>
      <c r="AE47" s="4">
        <v>0</v>
      </c>
      <c r="AF47" s="4" t="str">
        <f>TEXT("5938157880984699899","0")</f>
        <v>5938157880984690000</v>
      </c>
      <c r="AG47" s="5"/>
      <c r="AH47" s="4">
        <f>IFERROR(VLOOKUP(A47,SezioniCircoli!A:D,2,FALSE()),"Sezione Elettorale Errata")</f>
        <v>5</v>
      </c>
      <c r="AI47" s="4" t="str">
        <f>IFERROR(VLOOKUP(A47,SezioniCircoli!A:D,3,FALSE()),"Sezione Elettorale Errata")</f>
        <v>VILLA GORDIANI</v>
      </c>
    </row>
    <row r="48" spans="1:35" ht="13.2">
      <c r="A48" s="4">
        <v>467</v>
      </c>
      <c r="B48" s="4">
        <v>121</v>
      </c>
      <c r="C48" s="4">
        <v>18</v>
      </c>
      <c r="D48" s="4">
        <v>23</v>
      </c>
      <c r="E48" s="4">
        <v>1</v>
      </c>
      <c r="F48" s="4">
        <v>8</v>
      </c>
      <c r="G48" s="4">
        <v>1</v>
      </c>
      <c r="H48" s="4">
        <v>3</v>
      </c>
      <c r="I48" s="4"/>
      <c r="J48" s="4">
        <v>7</v>
      </c>
      <c r="K48" s="4">
        <v>4</v>
      </c>
      <c r="L48" s="4">
        <v>1</v>
      </c>
      <c r="M48" s="4">
        <v>7</v>
      </c>
      <c r="N48" s="4">
        <v>3</v>
      </c>
      <c r="O48" s="4"/>
      <c r="P48" s="4"/>
      <c r="Q48" s="4">
        <v>1</v>
      </c>
      <c r="R48" s="4">
        <v>1</v>
      </c>
      <c r="S48" s="4">
        <v>166</v>
      </c>
      <c r="T48" s="4">
        <v>8</v>
      </c>
      <c r="U48" s="4">
        <v>49</v>
      </c>
      <c r="V48" s="4">
        <v>16</v>
      </c>
      <c r="W48" s="4">
        <v>48</v>
      </c>
      <c r="X48" s="4">
        <v>1</v>
      </c>
      <c r="Y48" s="4">
        <v>14</v>
      </c>
      <c r="Z48" s="4">
        <v>0</v>
      </c>
      <c r="AA48" s="4">
        <v>10</v>
      </c>
      <c r="AB48" s="4">
        <v>10</v>
      </c>
      <c r="AC48" s="4">
        <v>10</v>
      </c>
      <c r="AD48" s="4">
        <v>0</v>
      </c>
      <c r="AE48" s="4">
        <v>0</v>
      </c>
      <c r="AF48" s="4" t="str">
        <f>TEXT("5937799795324983982","0")</f>
        <v>5937799795324980000</v>
      </c>
      <c r="AG48" s="5"/>
      <c r="AH48" s="4">
        <f>IFERROR(VLOOKUP(A48,SezioniCircoli!A:D,2,FALSE()),"Sezione Elettorale Errata")</f>
        <v>5</v>
      </c>
      <c r="AI48" s="4" t="str">
        <f>IFERROR(VLOOKUP(A48,SezioniCircoli!A:D,3,FALSE()),"Sezione Elettorale Errata")</f>
        <v>VILLA GORDIANI</v>
      </c>
    </row>
    <row r="49" spans="1:35" ht="13.2">
      <c r="A49" s="4">
        <v>468</v>
      </c>
      <c r="B49" s="4">
        <v>106</v>
      </c>
      <c r="C49" s="4">
        <v>17</v>
      </c>
      <c r="D49" s="4">
        <v>18</v>
      </c>
      <c r="E49" s="4">
        <v>4</v>
      </c>
      <c r="F49" s="4">
        <v>2</v>
      </c>
      <c r="G49" s="4">
        <v>0</v>
      </c>
      <c r="H49" s="4">
        <v>2</v>
      </c>
      <c r="I49" s="4">
        <v>1</v>
      </c>
      <c r="J49" s="4">
        <v>4</v>
      </c>
      <c r="K49" s="4">
        <v>1</v>
      </c>
      <c r="L49" s="4">
        <v>1</v>
      </c>
      <c r="M49" s="4">
        <v>4</v>
      </c>
      <c r="N49" s="4">
        <v>3</v>
      </c>
      <c r="O49" s="4">
        <v>0</v>
      </c>
      <c r="P49" s="4">
        <v>0</v>
      </c>
      <c r="Q49" s="4">
        <v>1</v>
      </c>
      <c r="R49" s="4">
        <v>3</v>
      </c>
      <c r="S49" s="4">
        <v>111</v>
      </c>
      <c r="T49" s="4">
        <v>20</v>
      </c>
      <c r="U49" s="4">
        <v>38</v>
      </c>
      <c r="V49" s="4">
        <v>21</v>
      </c>
      <c r="W49" s="4">
        <v>58</v>
      </c>
      <c r="X49" s="4">
        <v>1</v>
      </c>
      <c r="Y49" s="4">
        <v>10</v>
      </c>
      <c r="Z49" s="4"/>
      <c r="AA49" s="4">
        <v>15</v>
      </c>
      <c r="AB49" s="4">
        <v>13</v>
      </c>
      <c r="AC49" s="4">
        <v>11</v>
      </c>
      <c r="AD49" s="4">
        <v>3</v>
      </c>
      <c r="AE49" s="4">
        <v>0</v>
      </c>
      <c r="AF49" s="4" t="str">
        <f>TEXT("5937810115322953327","0")</f>
        <v>5937810115322950000</v>
      </c>
      <c r="AG49" s="5"/>
      <c r="AH49" s="4">
        <f>IFERROR(VLOOKUP(A49,SezioniCircoli!A:D,2,FALSE()),"Sezione Elettorale Errata")</f>
        <v>5</v>
      </c>
      <c r="AI49" s="4" t="str">
        <f>IFERROR(VLOOKUP(A49,SezioniCircoli!A:D,3,FALSE()),"Sezione Elettorale Errata")</f>
        <v>VILLA GORDIANI</v>
      </c>
    </row>
    <row r="50" spans="1:35" ht="13.2">
      <c r="A50" s="4">
        <v>469</v>
      </c>
      <c r="B50" s="4">
        <v>105</v>
      </c>
      <c r="C50" s="4">
        <v>18</v>
      </c>
      <c r="D50" s="4">
        <v>19</v>
      </c>
      <c r="E50" s="4">
        <v>3</v>
      </c>
      <c r="F50" s="4">
        <v>2</v>
      </c>
      <c r="G50" s="4">
        <v>3</v>
      </c>
      <c r="H50" s="4">
        <v>6</v>
      </c>
      <c r="I50" s="4">
        <v>1</v>
      </c>
      <c r="J50" s="4">
        <v>4</v>
      </c>
      <c r="K50" s="4"/>
      <c r="L50" s="4">
        <v>3</v>
      </c>
      <c r="M50" s="4">
        <v>4</v>
      </c>
      <c r="N50" s="4"/>
      <c r="O50" s="4"/>
      <c r="P50" s="4"/>
      <c r="Q50" s="4">
        <v>1</v>
      </c>
      <c r="R50" s="4"/>
      <c r="S50" s="4">
        <v>134</v>
      </c>
      <c r="T50" s="4">
        <v>20</v>
      </c>
      <c r="U50" s="4">
        <v>53</v>
      </c>
      <c r="V50" s="4">
        <v>24</v>
      </c>
      <c r="W50" s="4">
        <v>46</v>
      </c>
      <c r="X50" s="4">
        <v>2</v>
      </c>
      <c r="Y50" s="4">
        <v>7</v>
      </c>
      <c r="Z50" s="4">
        <v>5</v>
      </c>
      <c r="AA50" s="4">
        <v>10</v>
      </c>
      <c r="AB50" s="4">
        <v>10</v>
      </c>
      <c r="AC50" s="4">
        <v>7</v>
      </c>
      <c r="AD50" s="4">
        <v>1</v>
      </c>
      <c r="AE50" s="4"/>
      <c r="AF50" s="4" t="str">
        <f>TEXT("5937810560833425610","0")</f>
        <v>5937810560833420000</v>
      </c>
      <c r="AG50" s="5"/>
      <c r="AH50" s="4">
        <f>IFERROR(VLOOKUP(A50,SezioniCircoli!A:D,2,FALSE()),"Sezione Elettorale Errata")</f>
        <v>5</v>
      </c>
      <c r="AI50" s="4" t="str">
        <f>IFERROR(VLOOKUP(A50,SezioniCircoli!A:D,3,FALSE()),"Sezione Elettorale Errata")</f>
        <v>VILLA GORDIANI</v>
      </c>
    </row>
    <row r="51" spans="1:35" ht="13.2">
      <c r="A51" s="4">
        <v>470</v>
      </c>
      <c r="B51" s="4">
        <v>70</v>
      </c>
      <c r="C51" s="4">
        <v>12</v>
      </c>
      <c r="D51" s="4">
        <v>19</v>
      </c>
      <c r="E51" s="4">
        <v>9</v>
      </c>
      <c r="F51" s="4">
        <v>1</v>
      </c>
      <c r="G51" s="4">
        <v>1</v>
      </c>
      <c r="H51" s="4">
        <v>3</v>
      </c>
      <c r="I51" s="4">
        <v>2</v>
      </c>
      <c r="J51" s="4">
        <v>5</v>
      </c>
      <c r="K51" s="4"/>
      <c r="L51" s="4">
        <v>1</v>
      </c>
      <c r="M51" s="4">
        <v>4</v>
      </c>
      <c r="N51" s="4">
        <v>1</v>
      </c>
      <c r="O51" s="4"/>
      <c r="P51" s="4"/>
      <c r="Q51" s="4"/>
      <c r="R51" s="4"/>
      <c r="S51" s="4">
        <v>100</v>
      </c>
      <c r="T51" s="4">
        <v>9</v>
      </c>
      <c r="U51" s="4">
        <v>25</v>
      </c>
      <c r="V51" s="4">
        <v>22</v>
      </c>
      <c r="W51" s="4">
        <v>49</v>
      </c>
      <c r="X51" s="4">
        <v>6</v>
      </c>
      <c r="Y51" s="4">
        <v>9</v>
      </c>
      <c r="Z51" s="4">
        <v>2</v>
      </c>
      <c r="AA51" s="4">
        <v>15</v>
      </c>
      <c r="AB51" s="4">
        <v>12</v>
      </c>
      <c r="AC51" s="4">
        <v>15</v>
      </c>
      <c r="AD51" s="4">
        <v>1</v>
      </c>
      <c r="AE51" s="4"/>
      <c r="AF51" s="4" t="str">
        <f>TEXT("5937809290835835944","0")</f>
        <v>5937809290835830000</v>
      </c>
      <c r="AG51" s="5"/>
      <c r="AH51" s="4">
        <f>IFERROR(VLOOKUP(A51,SezioniCircoli!A:D,2,FALSE()),"Sezione Elettorale Errata")</f>
        <v>5</v>
      </c>
      <c r="AI51" s="4" t="str">
        <f>IFERROR(VLOOKUP(A51,SezioniCircoli!A:D,3,FALSE()),"Sezione Elettorale Errata")</f>
        <v>VILLA GORDIANI</v>
      </c>
    </row>
    <row r="52" spans="1:35" ht="13.2">
      <c r="A52" s="4">
        <v>471</v>
      </c>
      <c r="B52" s="4">
        <v>106</v>
      </c>
      <c r="C52" s="4">
        <v>23</v>
      </c>
      <c r="D52" s="4">
        <v>17</v>
      </c>
      <c r="E52" s="4">
        <v>4</v>
      </c>
      <c r="F52" s="4">
        <v>6</v>
      </c>
      <c r="G52" s="4">
        <v>2</v>
      </c>
      <c r="H52" s="4">
        <v>7</v>
      </c>
      <c r="I52" s="4">
        <v>0</v>
      </c>
      <c r="J52" s="4">
        <v>9</v>
      </c>
      <c r="K52" s="4">
        <v>0</v>
      </c>
      <c r="L52" s="4">
        <v>0</v>
      </c>
      <c r="M52" s="4">
        <v>6</v>
      </c>
      <c r="N52" s="4">
        <v>4</v>
      </c>
      <c r="O52" s="4">
        <v>1</v>
      </c>
      <c r="P52" s="4">
        <v>0</v>
      </c>
      <c r="Q52" s="4">
        <v>0</v>
      </c>
      <c r="R52" s="4">
        <v>2</v>
      </c>
      <c r="S52" s="4">
        <v>80</v>
      </c>
      <c r="T52" s="4">
        <v>7</v>
      </c>
      <c r="U52" s="4">
        <v>40</v>
      </c>
      <c r="V52" s="4">
        <v>12</v>
      </c>
      <c r="W52" s="4">
        <v>15</v>
      </c>
      <c r="X52" s="4">
        <v>2</v>
      </c>
      <c r="Y52" s="4">
        <v>5</v>
      </c>
      <c r="Z52" s="4">
        <v>3</v>
      </c>
      <c r="AA52" s="4">
        <v>12</v>
      </c>
      <c r="AB52" s="4">
        <v>2</v>
      </c>
      <c r="AC52" s="4">
        <v>7</v>
      </c>
      <c r="AD52" s="4"/>
      <c r="AE52" s="4"/>
      <c r="AF52" s="4" t="str">
        <f>TEXT("5938121760989583853","0")</f>
        <v>5938121760989580000</v>
      </c>
      <c r="AG52" s="5"/>
      <c r="AH52" s="4">
        <f>IFERROR(VLOOKUP(A52,SezioniCircoli!A:D,2,FALSE()),"Sezione Elettorale Errata")</f>
        <v>5</v>
      </c>
      <c r="AI52" s="4" t="str">
        <f>IFERROR(VLOOKUP(A52,SezioniCircoli!A:D,3,FALSE()),"Sezione Elettorale Errata")</f>
        <v>VILLA GORDIANI</v>
      </c>
    </row>
    <row r="53" spans="1:35" ht="13.2">
      <c r="A53" s="4">
        <v>472</v>
      </c>
      <c r="B53" s="4">
        <v>96</v>
      </c>
      <c r="C53" s="4">
        <v>15</v>
      </c>
      <c r="D53" s="4">
        <v>9</v>
      </c>
      <c r="E53" s="4">
        <v>4</v>
      </c>
      <c r="F53" s="4">
        <v>7</v>
      </c>
      <c r="G53" s="4">
        <v>2</v>
      </c>
      <c r="H53" s="4">
        <v>11</v>
      </c>
      <c r="I53" s="4">
        <v>6</v>
      </c>
      <c r="J53" s="4">
        <v>6</v>
      </c>
      <c r="K53" s="4">
        <v>1</v>
      </c>
      <c r="L53" s="4">
        <v>0</v>
      </c>
      <c r="M53" s="4">
        <v>1</v>
      </c>
      <c r="N53" s="4">
        <v>3</v>
      </c>
      <c r="O53" s="4">
        <v>0</v>
      </c>
      <c r="P53" s="4">
        <v>0</v>
      </c>
      <c r="Q53" s="4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 t="str">
        <f>TEXT("5938133750988337340","0")</f>
        <v>5938133750988330000</v>
      </c>
      <c r="AG53" s="5"/>
      <c r="AH53" s="4">
        <f>IFERROR(VLOOKUP(A53,SezioniCircoli!A:D,2,FALSE()),"Sezione Elettorale Errata")</f>
        <v>5</v>
      </c>
      <c r="AI53" s="4" t="str">
        <f>IFERROR(VLOOKUP(A53,SezioniCircoli!A:D,3,FALSE()),"Sezione Elettorale Errata")</f>
        <v>VILLA GORDIANI</v>
      </c>
    </row>
    <row r="54" spans="1:35" ht="13.2">
      <c r="A54" s="4">
        <v>473</v>
      </c>
      <c r="B54" s="4">
        <v>80</v>
      </c>
      <c r="C54" s="4">
        <v>14</v>
      </c>
      <c r="D54" s="4">
        <v>17</v>
      </c>
      <c r="E54" s="4">
        <v>2</v>
      </c>
      <c r="F54" s="4">
        <v>5</v>
      </c>
      <c r="G54" s="4">
        <v>2</v>
      </c>
      <c r="H54" s="4">
        <v>5</v>
      </c>
      <c r="I54" s="4">
        <v>0</v>
      </c>
      <c r="J54" s="4">
        <v>5</v>
      </c>
      <c r="K54" s="4">
        <v>0</v>
      </c>
      <c r="L54" s="4">
        <v>1</v>
      </c>
      <c r="M54" s="4">
        <v>2</v>
      </c>
      <c r="N54" s="4">
        <v>3</v>
      </c>
      <c r="O54" s="4">
        <v>1</v>
      </c>
      <c r="P54" s="4">
        <v>0</v>
      </c>
      <c r="Q54" s="4">
        <v>2</v>
      </c>
      <c r="R54" s="4">
        <v>3</v>
      </c>
      <c r="S54" s="4">
        <v>104</v>
      </c>
      <c r="T54" s="4">
        <v>8</v>
      </c>
      <c r="U54" s="4">
        <v>38</v>
      </c>
      <c r="V54" s="4">
        <v>8</v>
      </c>
      <c r="W54" s="4">
        <v>44</v>
      </c>
      <c r="X54" s="4">
        <v>1</v>
      </c>
      <c r="Y54" s="4">
        <v>12</v>
      </c>
      <c r="Z54" s="4">
        <v>4</v>
      </c>
      <c r="AA54" s="4">
        <v>10</v>
      </c>
      <c r="AB54" s="4">
        <v>9</v>
      </c>
      <c r="AC54" s="4">
        <v>8</v>
      </c>
      <c r="AD54" s="4">
        <v>4</v>
      </c>
      <c r="AE54" s="4">
        <v>0</v>
      </c>
      <c r="AF54" s="4" t="str">
        <f>TEXT("5938136260981517394","0")</f>
        <v>5938136260981510000</v>
      </c>
      <c r="AG54" s="5"/>
      <c r="AH54" s="4">
        <f>IFERROR(VLOOKUP(A54,SezioniCircoli!A:D,2,FALSE()),"Sezione Elettorale Errata")</f>
        <v>5</v>
      </c>
      <c r="AI54" s="4" t="str">
        <f>IFERROR(VLOOKUP(A54,SezioniCircoli!A:D,3,FALSE()),"Sezione Elettorale Errata")</f>
        <v>VILLA GORDIANI</v>
      </c>
    </row>
    <row r="55" spans="1:35" ht="13.2">
      <c r="A55" s="4">
        <v>474</v>
      </c>
      <c r="B55" s="4">
        <v>125</v>
      </c>
      <c r="C55" s="4">
        <v>49</v>
      </c>
      <c r="D55" s="4">
        <v>40</v>
      </c>
      <c r="E55" s="4">
        <v>18</v>
      </c>
      <c r="F55" s="4">
        <v>24</v>
      </c>
      <c r="G55" s="4">
        <v>2</v>
      </c>
      <c r="H55" s="4">
        <v>7</v>
      </c>
      <c r="I55" s="4">
        <v>5</v>
      </c>
      <c r="J55" s="4">
        <v>8</v>
      </c>
      <c r="K55" s="4">
        <v>4</v>
      </c>
      <c r="L55" s="4">
        <v>1</v>
      </c>
      <c r="M55" s="4">
        <v>3</v>
      </c>
      <c r="N55" s="4">
        <v>6</v>
      </c>
      <c r="O55" s="4">
        <v>0</v>
      </c>
      <c r="P55" s="4">
        <v>0</v>
      </c>
      <c r="Q55" s="4">
        <v>0</v>
      </c>
      <c r="R55" s="4">
        <v>1</v>
      </c>
      <c r="S55" s="4">
        <v>76</v>
      </c>
      <c r="T55" s="4">
        <v>6</v>
      </c>
      <c r="U55" s="4">
        <v>38</v>
      </c>
      <c r="V55" s="4">
        <v>11</v>
      </c>
      <c r="W55" s="4">
        <v>40</v>
      </c>
      <c r="X55" s="4">
        <v>0</v>
      </c>
      <c r="Y55" s="4">
        <v>14</v>
      </c>
      <c r="Z55" s="4">
        <v>1</v>
      </c>
      <c r="AA55" s="4">
        <v>5</v>
      </c>
      <c r="AB55" s="4">
        <v>6</v>
      </c>
      <c r="AC55" s="4">
        <v>4</v>
      </c>
      <c r="AD55" s="4"/>
      <c r="AE55" s="4"/>
      <c r="AF55" s="4" t="str">
        <f>TEXT("5938140510981279295","0")</f>
        <v>5938140510981270000</v>
      </c>
      <c r="AG55" s="5"/>
      <c r="AH55" s="4">
        <f>IFERROR(VLOOKUP(A55,SezioniCircoli!A:D,2,FALSE()),"Sezione Elettorale Errata")</f>
        <v>5</v>
      </c>
      <c r="AI55" s="4" t="str">
        <f>IFERROR(VLOOKUP(A55,SezioniCircoli!A:D,3,FALSE()),"Sezione Elettorale Errata")</f>
        <v>VILLA GORDIANI</v>
      </c>
    </row>
    <row r="56" spans="1:35" ht="13.2">
      <c r="A56" s="4">
        <v>475</v>
      </c>
      <c r="B56" s="4">
        <v>197</v>
      </c>
      <c r="C56" s="4">
        <v>41</v>
      </c>
      <c r="D56" s="4">
        <v>38</v>
      </c>
      <c r="E56" s="4">
        <v>8</v>
      </c>
      <c r="F56" s="4">
        <v>3</v>
      </c>
      <c r="G56" s="4">
        <v>4</v>
      </c>
      <c r="H56" s="4">
        <v>15</v>
      </c>
      <c r="I56" s="4">
        <v>1</v>
      </c>
      <c r="J56" s="4">
        <v>14</v>
      </c>
      <c r="K56" s="4">
        <v>3</v>
      </c>
      <c r="L56" s="4">
        <v>1</v>
      </c>
      <c r="M56" s="4">
        <v>5</v>
      </c>
      <c r="N56" s="4">
        <v>1</v>
      </c>
      <c r="O56" s="4">
        <v>0</v>
      </c>
      <c r="P56" s="4">
        <v>0</v>
      </c>
      <c r="Q56" s="4">
        <v>0</v>
      </c>
      <c r="R56" s="4">
        <v>2</v>
      </c>
      <c r="S56" s="4">
        <v>153</v>
      </c>
      <c r="T56" s="4">
        <v>17</v>
      </c>
      <c r="U56" s="4">
        <v>56</v>
      </c>
      <c r="V56" s="4">
        <v>11</v>
      </c>
      <c r="W56" s="4">
        <v>45</v>
      </c>
      <c r="X56" s="4">
        <v>0</v>
      </c>
      <c r="Y56" s="4">
        <v>32</v>
      </c>
      <c r="Z56" s="4">
        <v>1</v>
      </c>
      <c r="AA56" s="4">
        <v>15</v>
      </c>
      <c r="AB56" s="4">
        <v>14</v>
      </c>
      <c r="AC56" s="4">
        <v>14</v>
      </c>
      <c r="AD56" s="4">
        <v>0</v>
      </c>
      <c r="AE56" s="4">
        <v>0</v>
      </c>
      <c r="AF56" s="4" t="str">
        <f>TEXT("5938142710986912212","0")</f>
        <v>5938142710986910000</v>
      </c>
      <c r="AG56" s="5"/>
      <c r="AH56" s="4">
        <f>IFERROR(VLOOKUP(A56,SezioniCircoli!A:D,2,FALSE()),"Sezione Elettorale Errata")</f>
        <v>5</v>
      </c>
      <c r="AI56" s="4" t="str">
        <f>IFERROR(VLOOKUP(A56,SezioniCircoli!A:D,3,FALSE()),"Sezione Elettorale Errata")</f>
        <v>VILLA GORDIANI</v>
      </c>
    </row>
    <row r="57" spans="1:35" ht="13.2">
      <c r="A57" s="4">
        <v>476</v>
      </c>
      <c r="B57" s="4">
        <v>63</v>
      </c>
      <c r="C57" s="4">
        <v>13</v>
      </c>
      <c r="D57" s="4">
        <v>14</v>
      </c>
      <c r="E57" s="4">
        <v>5</v>
      </c>
      <c r="F57" s="4">
        <v>5</v>
      </c>
      <c r="G57" s="4">
        <v>1</v>
      </c>
      <c r="H57" s="4">
        <v>1</v>
      </c>
      <c r="I57" s="4"/>
      <c r="J57" s="4">
        <v>3</v>
      </c>
      <c r="K57" s="4"/>
      <c r="L57" s="4"/>
      <c r="M57" s="4">
        <v>4</v>
      </c>
      <c r="N57" s="4"/>
      <c r="O57" s="4"/>
      <c r="P57" s="4"/>
      <c r="Q57" s="4"/>
      <c r="R57" s="4"/>
      <c r="S57" s="4">
        <v>83</v>
      </c>
      <c r="T57" s="4">
        <v>11</v>
      </c>
      <c r="U57" s="4">
        <v>20</v>
      </c>
      <c r="V57" s="4">
        <v>10</v>
      </c>
      <c r="W57" s="4">
        <v>23</v>
      </c>
      <c r="X57" s="4">
        <v>1</v>
      </c>
      <c r="Y57" s="4">
        <v>11</v>
      </c>
      <c r="Z57" s="4">
        <v>2</v>
      </c>
      <c r="AA57" s="4">
        <v>2</v>
      </c>
      <c r="AB57" s="4">
        <v>5</v>
      </c>
      <c r="AC57" s="4"/>
      <c r="AD57" s="4"/>
      <c r="AE57" s="4"/>
      <c r="AF57" s="4" t="str">
        <f>TEXT("5937852394167727312","0")</f>
        <v>5937852394167720000</v>
      </c>
      <c r="AG57" s="5"/>
      <c r="AH57" s="4">
        <f>IFERROR(VLOOKUP(A57,SezioniCircoli!A:D,2,FALSE()),"Sezione Elettorale Errata")</f>
        <v>5</v>
      </c>
      <c r="AI57" s="4" t="str">
        <f>IFERROR(VLOOKUP(A57,SezioniCircoli!A:D,3,FALSE()),"Sezione Elettorale Errata")</f>
        <v>VILLA GORDIANI</v>
      </c>
    </row>
    <row r="58" spans="1:35" ht="13.2">
      <c r="A58" s="4">
        <v>478</v>
      </c>
      <c r="B58" s="4">
        <v>121</v>
      </c>
      <c r="C58" s="4">
        <v>16</v>
      </c>
      <c r="D58" s="4">
        <v>22</v>
      </c>
      <c r="E58" s="4">
        <v>4</v>
      </c>
      <c r="F58" s="4">
        <v>3</v>
      </c>
      <c r="G58" s="4">
        <v>1</v>
      </c>
      <c r="H58" s="4">
        <v>2</v>
      </c>
      <c r="I58" s="4"/>
      <c r="J58" s="4"/>
      <c r="K58" s="4">
        <v>2</v>
      </c>
      <c r="L58" s="4">
        <v>1</v>
      </c>
      <c r="M58" s="4">
        <v>4</v>
      </c>
      <c r="N58" s="4"/>
      <c r="O58" s="4"/>
      <c r="P58" s="4"/>
      <c r="Q58" s="4">
        <v>1</v>
      </c>
      <c r="R58" s="4"/>
      <c r="S58" s="4">
        <v>109</v>
      </c>
      <c r="T58" s="4">
        <v>14</v>
      </c>
      <c r="U58" s="4">
        <v>43</v>
      </c>
      <c r="V58" s="4">
        <v>11</v>
      </c>
      <c r="W58" s="4">
        <v>62</v>
      </c>
      <c r="X58" s="4">
        <v>2</v>
      </c>
      <c r="Y58" s="4">
        <v>15</v>
      </c>
      <c r="Z58" s="4">
        <v>6</v>
      </c>
      <c r="AA58" s="4">
        <v>6</v>
      </c>
      <c r="AB58" s="4">
        <v>9</v>
      </c>
      <c r="AC58" s="4">
        <v>2</v>
      </c>
      <c r="AD58" s="4">
        <v>1</v>
      </c>
      <c r="AE58" s="4"/>
      <c r="AF58" s="4" t="str">
        <f>TEXT("5937850764163216866","0")</f>
        <v>5937850764163210000</v>
      </c>
      <c r="AG58" s="5"/>
      <c r="AH58" s="4">
        <f>IFERROR(VLOOKUP(A58,SezioniCircoli!A:D,2,FALSE()),"Sezione Elettorale Errata")</f>
        <v>5</v>
      </c>
      <c r="AI58" s="4" t="str">
        <f>IFERROR(VLOOKUP(A58,SezioniCircoli!A:D,3,FALSE()),"Sezione Elettorale Errata")</f>
        <v>VILLA GORDIANI</v>
      </c>
    </row>
    <row r="59" spans="1:35" ht="13.2">
      <c r="A59" s="4">
        <v>479</v>
      </c>
      <c r="B59" s="4">
        <v>103</v>
      </c>
      <c r="C59" s="4">
        <v>9</v>
      </c>
      <c r="D59" s="4">
        <v>13</v>
      </c>
      <c r="E59" s="4">
        <v>4</v>
      </c>
      <c r="F59" s="4">
        <v>4</v>
      </c>
      <c r="G59" s="4"/>
      <c r="H59" s="4">
        <v>3</v>
      </c>
      <c r="I59" s="4">
        <v>2</v>
      </c>
      <c r="J59" s="4">
        <v>5</v>
      </c>
      <c r="K59" s="4"/>
      <c r="L59" s="4"/>
      <c r="M59" s="4">
        <v>1</v>
      </c>
      <c r="N59" s="4">
        <v>1</v>
      </c>
      <c r="O59" s="4">
        <v>2</v>
      </c>
      <c r="P59" s="4"/>
      <c r="Q59" s="4"/>
      <c r="R59" s="4"/>
      <c r="S59" s="4">
        <v>91</v>
      </c>
      <c r="T59" s="4">
        <v>9</v>
      </c>
      <c r="U59" s="4">
        <v>34</v>
      </c>
      <c r="V59" s="4">
        <v>9</v>
      </c>
      <c r="W59" s="4">
        <v>33</v>
      </c>
      <c r="X59" s="4">
        <v>1</v>
      </c>
      <c r="Y59" s="4">
        <v>12</v>
      </c>
      <c r="Z59" s="4">
        <v>2</v>
      </c>
      <c r="AA59" s="4">
        <v>9</v>
      </c>
      <c r="AB59" s="4">
        <v>8</v>
      </c>
      <c r="AC59" s="4">
        <v>5</v>
      </c>
      <c r="AD59" s="4">
        <v>2</v>
      </c>
      <c r="AE59" s="4"/>
      <c r="AF59" s="4" t="str">
        <f>TEXT("5937853664163483712","0")</f>
        <v>5937853664163480000</v>
      </c>
      <c r="AG59" s="5"/>
      <c r="AH59" s="4">
        <f>IFERROR(VLOOKUP(A59,SezioniCircoli!A:D,2,FALSE()),"Sezione Elettorale Errata")</f>
        <v>5</v>
      </c>
      <c r="AI59" s="4" t="str">
        <f>IFERROR(VLOOKUP(A59,SezioniCircoli!A:D,3,FALSE()),"Sezione Elettorale Errata")</f>
        <v>VILLA GORDIANI</v>
      </c>
    </row>
    <row r="60" spans="1:35" ht="13.2">
      <c r="A60" s="4">
        <v>480</v>
      </c>
      <c r="B60" s="4">
        <v>104</v>
      </c>
      <c r="C60" s="4">
        <v>23</v>
      </c>
      <c r="D60" s="4">
        <v>25</v>
      </c>
      <c r="E60" s="4">
        <v>7</v>
      </c>
      <c r="F60" s="4">
        <v>1</v>
      </c>
      <c r="G60" s="4">
        <v>2</v>
      </c>
      <c r="H60" s="4">
        <v>5</v>
      </c>
      <c r="I60" s="4">
        <v>2</v>
      </c>
      <c r="J60" s="4">
        <v>10</v>
      </c>
      <c r="K60" s="4">
        <v>0</v>
      </c>
      <c r="L60" s="4">
        <v>1</v>
      </c>
      <c r="M60" s="4">
        <v>5</v>
      </c>
      <c r="N60" s="4">
        <v>3</v>
      </c>
      <c r="O60" s="4">
        <v>0</v>
      </c>
      <c r="P60" s="4">
        <v>1</v>
      </c>
      <c r="Q60" s="4">
        <v>0</v>
      </c>
      <c r="R60" s="4">
        <v>8</v>
      </c>
      <c r="S60" s="4">
        <v>81</v>
      </c>
      <c r="T60" s="4">
        <v>20</v>
      </c>
      <c r="U60" s="4">
        <v>35</v>
      </c>
      <c r="V60" s="4">
        <v>17</v>
      </c>
      <c r="W60" s="4">
        <v>40</v>
      </c>
      <c r="X60" s="4">
        <v>3</v>
      </c>
      <c r="Y60" s="4">
        <v>15</v>
      </c>
      <c r="Z60" s="4">
        <v>0</v>
      </c>
      <c r="AA60" s="4">
        <v>13</v>
      </c>
      <c r="AB60" s="4">
        <v>11</v>
      </c>
      <c r="AC60" s="4">
        <v>13</v>
      </c>
      <c r="AD60" s="4">
        <v>2</v>
      </c>
      <c r="AE60" s="4">
        <v>0</v>
      </c>
      <c r="AF60" s="4" t="str">
        <f>TEXT("5937855823418648403","0")</f>
        <v>5937855823418640000</v>
      </c>
      <c r="AG60" s="5"/>
      <c r="AH60" s="4">
        <f>IFERROR(VLOOKUP(A60,SezioniCircoli!A:D,2,FALSE()),"Sezione Elettorale Errata")</f>
        <v>5</v>
      </c>
      <c r="AI60" s="4" t="str">
        <f>IFERROR(VLOOKUP(A60,SezioniCircoli!A:D,3,FALSE()),"Sezione Elettorale Errata")</f>
        <v>CENTOCELLE</v>
      </c>
    </row>
    <row r="61" spans="1:35" ht="13.2">
      <c r="A61" s="4">
        <v>481</v>
      </c>
      <c r="B61" s="4">
        <v>81</v>
      </c>
      <c r="C61" s="4">
        <v>13</v>
      </c>
      <c r="D61" s="4">
        <v>12</v>
      </c>
      <c r="E61" s="4">
        <v>3</v>
      </c>
      <c r="F61" s="4">
        <v>1</v>
      </c>
      <c r="G61" s="4">
        <v>0</v>
      </c>
      <c r="H61" s="4">
        <v>2</v>
      </c>
      <c r="I61" s="4">
        <v>1</v>
      </c>
      <c r="J61" s="4">
        <v>2</v>
      </c>
      <c r="K61" s="4">
        <v>0</v>
      </c>
      <c r="L61" s="4">
        <v>1</v>
      </c>
      <c r="M61" s="4">
        <v>1</v>
      </c>
      <c r="N61" s="4">
        <v>1</v>
      </c>
      <c r="O61" s="4">
        <v>0</v>
      </c>
      <c r="P61" s="4">
        <v>0</v>
      </c>
      <c r="Q61" s="4">
        <v>0</v>
      </c>
      <c r="R61" s="4">
        <v>3</v>
      </c>
      <c r="S61" s="4">
        <v>108</v>
      </c>
      <c r="T61" s="4">
        <v>8</v>
      </c>
      <c r="U61" s="4">
        <v>46</v>
      </c>
      <c r="V61" s="4">
        <v>17</v>
      </c>
      <c r="W61" s="4">
        <v>51</v>
      </c>
      <c r="X61" s="4">
        <v>1</v>
      </c>
      <c r="Y61" s="4">
        <v>12</v>
      </c>
      <c r="Z61" s="4">
        <v>3</v>
      </c>
      <c r="AA61" s="4">
        <v>14</v>
      </c>
      <c r="AB61" s="4">
        <v>12</v>
      </c>
      <c r="AC61" s="4">
        <v>8</v>
      </c>
      <c r="AD61" s="4">
        <v>0</v>
      </c>
      <c r="AE61" s="4">
        <v>0</v>
      </c>
      <c r="AF61" s="4" t="str">
        <f>TEXT("5937859553411628038","0")</f>
        <v>5937859553411620000</v>
      </c>
      <c r="AG61" s="5"/>
      <c r="AH61" s="4">
        <f>IFERROR(VLOOKUP(A61,SezioniCircoli!A:D,2,FALSE()),"Sezione Elettorale Errata")</f>
        <v>5</v>
      </c>
      <c r="AI61" s="4" t="str">
        <f>IFERROR(VLOOKUP(A61,SezioniCircoli!A:D,3,FALSE()),"Sezione Elettorale Errata")</f>
        <v>CENTOCELLE</v>
      </c>
    </row>
    <row r="62" spans="1:35" ht="13.2">
      <c r="A62" s="4">
        <v>482</v>
      </c>
      <c r="B62" s="4">
        <v>83</v>
      </c>
      <c r="C62" s="4">
        <v>10</v>
      </c>
      <c r="D62" s="4">
        <v>9</v>
      </c>
      <c r="E62" s="4">
        <v>5</v>
      </c>
      <c r="F62" s="4">
        <v>6</v>
      </c>
      <c r="G62" s="4">
        <v>2</v>
      </c>
      <c r="H62" s="4">
        <v>2</v>
      </c>
      <c r="I62" s="4"/>
      <c r="J62" s="4">
        <v>2</v>
      </c>
      <c r="K62" s="4"/>
      <c r="L62" s="4"/>
      <c r="M62" s="4">
        <v>4</v>
      </c>
      <c r="N62" s="4">
        <v>4</v>
      </c>
      <c r="O62" s="4">
        <v>1</v>
      </c>
      <c r="P62" s="4">
        <v>1</v>
      </c>
      <c r="Q62" s="4">
        <v>1</v>
      </c>
      <c r="R62" s="4">
        <v>3</v>
      </c>
      <c r="S62" s="4">
        <v>89</v>
      </c>
      <c r="T62" s="4">
        <v>6</v>
      </c>
      <c r="U62" s="4">
        <v>48</v>
      </c>
      <c r="V62" s="4">
        <v>13</v>
      </c>
      <c r="W62" s="4">
        <v>33</v>
      </c>
      <c r="X62" s="4">
        <v>1</v>
      </c>
      <c r="Y62" s="4">
        <v>10</v>
      </c>
      <c r="Z62" s="4">
        <v>2</v>
      </c>
      <c r="AA62" s="4">
        <v>4</v>
      </c>
      <c r="AB62" s="4">
        <v>9</v>
      </c>
      <c r="AC62" s="4">
        <v>3</v>
      </c>
      <c r="AD62" s="4">
        <v>3</v>
      </c>
      <c r="AE62" s="4">
        <v>0</v>
      </c>
      <c r="AF62" s="4" t="str">
        <f>TEXT("5937810233411406878","0")</f>
        <v>5937810233411400000</v>
      </c>
      <c r="AG62" s="5"/>
      <c r="AH62" s="4">
        <f>IFERROR(VLOOKUP(A62,SezioniCircoli!A:D,2,FALSE()),"Sezione Elettorale Errata")</f>
        <v>5</v>
      </c>
      <c r="AI62" s="4" t="str">
        <f>IFERROR(VLOOKUP(A62,SezioniCircoli!A:D,3,FALSE()),"Sezione Elettorale Errata")</f>
        <v>CENTOCELLE</v>
      </c>
    </row>
    <row r="63" spans="1:35" ht="13.2">
      <c r="A63" s="4">
        <v>483</v>
      </c>
      <c r="B63" s="4">
        <v>89</v>
      </c>
      <c r="C63" s="4">
        <v>21</v>
      </c>
      <c r="D63" s="4">
        <v>16</v>
      </c>
      <c r="E63" s="4">
        <v>4</v>
      </c>
      <c r="F63" s="4">
        <v>5</v>
      </c>
      <c r="G63" s="4">
        <v>1</v>
      </c>
      <c r="H63" s="4">
        <v>10</v>
      </c>
      <c r="I63" s="4">
        <v>4</v>
      </c>
      <c r="J63" s="4">
        <v>3</v>
      </c>
      <c r="K63" s="4">
        <v>1</v>
      </c>
      <c r="L63" s="4">
        <v>0</v>
      </c>
      <c r="M63" s="4">
        <v>2</v>
      </c>
      <c r="N63" s="4">
        <v>0</v>
      </c>
      <c r="O63" s="4">
        <v>0</v>
      </c>
      <c r="P63" s="4">
        <v>0</v>
      </c>
      <c r="Q63" s="4">
        <v>1</v>
      </c>
      <c r="R63" s="4">
        <v>3</v>
      </c>
      <c r="S63" s="4">
        <v>95</v>
      </c>
      <c r="T63" s="4">
        <v>15</v>
      </c>
      <c r="U63" s="4">
        <v>54</v>
      </c>
      <c r="V63" s="4">
        <v>14</v>
      </c>
      <c r="W63" s="4">
        <v>55</v>
      </c>
      <c r="X63" s="4">
        <v>0</v>
      </c>
      <c r="Y63" s="4">
        <v>8</v>
      </c>
      <c r="Z63" s="4">
        <v>1</v>
      </c>
      <c r="AA63" s="4">
        <v>8</v>
      </c>
      <c r="AB63" s="4">
        <v>9</v>
      </c>
      <c r="AC63" s="4">
        <v>4</v>
      </c>
      <c r="AD63" s="4">
        <v>1</v>
      </c>
      <c r="AE63" s="4">
        <v>0</v>
      </c>
      <c r="AF63" s="4" t="str">
        <f>TEXT("5937815443416479843","0")</f>
        <v>5937815443416470000</v>
      </c>
      <c r="AG63" s="5"/>
      <c r="AH63" s="4">
        <f>IFERROR(VLOOKUP(A63,SezioniCircoli!A:D,2,FALSE()),"Sezione Elettorale Errata")</f>
        <v>5</v>
      </c>
      <c r="AI63" s="4" t="str">
        <f>IFERROR(VLOOKUP(A63,SezioniCircoli!A:D,3,FALSE()),"Sezione Elettorale Errata")</f>
        <v>CENTOCELLE</v>
      </c>
    </row>
    <row r="64" spans="1:35" ht="13.2">
      <c r="A64" s="4">
        <v>484</v>
      </c>
      <c r="B64" s="4">
        <v>90</v>
      </c>
      <c r="C64" s="4">
        <v>14</v>
      </c>
      <c r="D64" s="4">
        <v>25</v>
      </c>
      <c r="E64" s="4">
        <v>10</v>
      </c>
      <c r="F64" s="4">
        <v>4</v>
      </c>
      <c r="G64" s="4">
        <v>0</v>
      </c>
      <c r="H64" s="4">
        <v>6</v>
      </c>
      <c r="I64" s="4">
        <v>1</v>
      </c>
      <c r="J64" s="4">
        <v>10</v>
      </c>
      <c r="K64" s="4">
        <v>1</v>
      </c>
      <c r="L64" s="4">
        <v>1</v>
      </c>
      <c r="M64" s="4">
        <v>4</v>
      </c>
      <c r="N64" s="4">
        <v>1</v>
      </c>
      <c r="O64" s="4">
        <v>0</v>
      </c>
      <c r="P64" s="4">
        <v>3</v>
      </c>
      <c r="Q64" s="4">
        <v>1</v>
      </c>
      <c r="R64" s="4">
        <v>2</v>
      </c>
      <c r="S64" s="4">
        <v>109</v>
      </c>
      <c r="T64" s="4">
        <v>8</v>
      </c>
      <c r="U64" s="4">
        <v>63</v>
      </c>
      <c r="V64" s="4">
        <v>22</v>
      </c>
      <c r="W64" s="4">
        <v>51</v>
      </c>
      <c r="X64" s="4">
        <v>3</v>
      </c>
      <c r="Y64" s="4">
        <v>17</v>
      </c>
      <c r="Z64" s="4">
        <v>2</v>
      </c>
      <c r="AA64" s="4">
        <v>15</v>
      </c>
      <c r="AB64" s="4">
        <v>12</v>
      </c>
      <c r="AC64" s="4">
        <v>16</v>
      </c>
      <c r="AD64" s="4">
        <v>3</v>
      </c>
      <c r="AE64" s="4">
        <v>0</v>
      </c>
      <c r="AF64" s="4" t="str">
        <f>TEXT("5937819073417378946","0")</f>
        <v>5937819073417370000</v>
      </c>
      <c r="AG64" s="5"/>
      <c r="AH64" s="4">
        <f>IFERROR(VLOOKUP(A64,SezioniCircoli!A:D,2,FALSE()),"Sezione Elettorale Errata")</f>
        <v>5</v>
      </c>
      <c r="AI64" s="4" t="str">
        <f>IFERROR(VLOOKUP(A64,SezioniCircoli!A:D,3,FALSE()),"Sezione Elettorale Errata")</f>
        <v>CENTOCELLE</v>
      </c>
    </row>
    <row r="65" spans="1:35" ht="13.2">
      <c r="A65" s="4">
        <v>485</v>
      </c>
      <c r="B65" s="4">
        <v>108</v>
      </c>
      <c r="C65" s="4">
        <v>16</v>
      </c>
      <c r="D65" s="4">
        <v>27</v>
      </c>
      <c r="E65" s="4">
        <v>13</v>
      </c>
      <c r="F65" s="4">
        <v>7</v>
      </c>
      <c r="G65" s="4">
        <v>3</v>
      </c>
      <c r="H65" s="4">
        <v>12</v>
      </c>
      <c r="I65" s="4">
        <v>0</v>
      </c>
      <c r="J65" s="4">
        <v>6</v>
      </c>
      <c r="K65" s="4">
        <v>1</v>
      </c>
      <c r="L65" s="4">
        <v>1</v>
      </c>
      <c r="M65" s="4">
        <v>2</v>
      </c>
      <c r="N65" s="4">
        <v>3</v>
      </c>
      <c r="O65" s="4">
        <v>2</v>
      </c>
      <c r="P65" s="4">
        <v>0</v>
      </c>
      <c r="Q65" s="4">
        <v>0</v>
      </c>
      <c r="R65" s="4">
        <v>2</v>
      </c>
      <c r="S65" s="4">
        <v>105</v>
      </c>
      <c r="T65" s="4">
        <v>7</v>
      </c>
      <c r="U65" s="4">
        <v>31</v>
      </c>
      <c r="V65" s="4">
        <v>15</v>
      </c>
      <c r="W65" s="4">
        <v>50</v>
      </c>
      <c r="X65" s="4">
        <v>1</v>
      </c>
      <c r="Y65" s="4">
        <v>5</v>
      </c>
      <c r="Z65" s="4">
        <v>2</v>
      </c>
      <c r="AA65" s="4">
        <v>5</v>
      </c>
      <c r="AB65" s="4">
        <v>15</v>
      </c>
      <c r="AC65" s="4">
        <v>8</v>
      </c>
      <c r="AD65" s="4">
        <v>3</v>
      </c>
      <c r="AE65" s="4">
        <v>0</v>
      </c>
      <c r="AF65" s="4" t="str">
        <f>TEXT("5937858373415589477","0")</f>
        <v>5937858373415580000</v>
      </c>
      <c r="AG65" s="5"/>
      <c r="AH65" s="4">
        <f>IFERROR(VLOOKUP(A65,SezioniCircoli!A:D,2,FALSE()),"Sezione Elettorale Errata")</f>
        <v>5</v>
      </c>
      <c r="AI65" s="4" t="str">
        <f>IFERROR(VLOOKUP(A65,SezioniCircoli!A:D,3,FALSE()),"Sezione Elettorale Errata")</f>
        <v>CENTOCELLE</v>
      </c>
    </row>
    <row r="66" spans="1:35" ht="13.2">
      <c r="A66" s="4">
        <v>486</v>
      </c>
      <c r="B66" s="4">
        <v>99</v>
      </c>
      <c r="C66" s="4">
        <v>26</v>
      </c>
      <c r="D66" s="4">
        <v>22</v>
      </c>
      <c r="E66" s="4">
        <v>4</v>
      </c>
      <c r="F66" s="4">
        <v>4</v>
      </c>
      <c r="G66" s="4">
        <v>2</v>
      </c>
      <c r="H66" s="4">
        <v>11</v>
      </c>
      <c r="I66" s="4">
        <v>3</v>
      </c>
      <c r="J66" s="4">
        <v>3</v>
      </c>
      <c r="K66" s="4">
        <v>3</v>
      </c>
      <c r="L66" s="4">
        <v>2</v>
      </c>
      <c r="M66" s="4">
        <v>6</v>
      </c>
      <c r="N66" s="4">
        <v>5</v>
      </c>
      <c r="O66" s="4">
        <v>1</v>
      </c>
      <c r="P66" s="4">
        <v>1</v>
      </c>
      <c r="Q66" s="4"/>
      <c r="R66" s="4">
        <v>1</v>
      </c>
      <c r="S66" s="4">
        <v>81</v>
      </c>
      <c r="T66" s="4">
        <v>7</v>
      </c>
      <c r="U66" s="4">
        <v>47</v>
      </c>
      <c r="V66" s="4">
        <v>10</v>
      </c>
      <c r="W66" s="4">
        <v>55</v>
      </c>
      <c r="X66" s="4">
        <v>1</v>
      </c>
      <c r="Y66" s="4">
        <v>10</v>
      </c>
      <c r="Z66" s="4">
        <v>1</v>
      </c>
      <c r="AA66" s="4">
        <v>9</v>
      </c>
      <c r="AB66" s="4">
        <v>16</v>
      </c>
      <c r="AC66" s="4"/>
      <c r="AD66" s="4"/>
      <c r="AE66" s="4"/>
      <c r="AF66" s="4" t="str">
        <f>TEXT("5937871886113184410","0")</f>
        <v>5937871886113180000</v>
      </c>
      <c r="AG66" s="5"/>
      <c r="AH66" s="4">
        <f>IFERROR(VLOOKUP(A66,SezioniCircoli!A:D,2,FALSE()),"Sezione Elettorale Errata")</f>
        <v>5</v>
      </c>
      <c r="AI66" s="4" t="str">
        <f>IFERROR(VLOOKUP(A66,SezioniCircoli!A:D,3,FALSE()),"Sezione Elettorale Errata")</f>
        <v>CENTOCELLE</v>
      </c>
    </row>
    <row r="67" spans="1:35" ht="13.2">
      <c r="A67" s="4">
        <v>487</v>
      </c>
      <c r="B67" s="4">
        <v>73</v>
      </c>
      <c r="C67" s="4">
        <v>15</v>
      </c>
      <c r="D67" s="4">
        <v>18</v>
      </c>
      <c r="E67" s="4">
        <v>7</v>
      </c>
      <c r="F67" s="4">
        <v>3</v>
      </c>
      <c r="G67" s="4"/>
      <c r="H67" s="4">
        <v>1</v>
      </c>
      <c r="I67" s="4">
        <v>1</v>
      </c>
      <c r="J67" s="4">
        <v>1</v>
      </c>
      <c r="K67" s="4"/>
      <c r="L67" s="4"/>
      <c r="M67" s="4">
        <v>1</v>
      </c>
      <c r="N67" s="4">
        <v>5</v>
      </c>
      <c r="O67" s="4"/>
      <c r="P67" s="4"/>
      <c r="Q67" s="4"/>
      <c r="R67" s="4">
        <v>1</v>
      </c>
      <c r="S67" s="4">
        <v>96</v>
      </c>
      <c r="T67" s="4">
        <v>12</v>
      </c>
      <c r="U67" s="4">
        <v>52</v>
      </c>
      <c r="V67" s="4">
        <v>11</v>
      </c>
      <c r="W67" s="4">
        <v>52</v>
      </c>
      <c r="X67" s="4">
        <v>1</v>
      </c>
      <c r="Y67" s="4">
        <v>10</v>
      </c>
      <c r="Z67" s="4">
        <v>1</v>
      </c>
      <c r="AA67" s="4">
        <v>13</v>
      </c>
      <c r="AB67" s="4">
        <v>8</v>
      </c>
      <c r="AC67" s="4"/>
      <c r="AD67" s="4"/>
      <c r="AE67" s="4"/>
      <c r="AF67" s="4" t="str">
        <f>TEXT("5937874146115663900","0")</f>
        <v>5937874146115660000</v>
      </c>
      <c r="AG67" s="5"/>
      <c r="AH67" s="4">
        <f>IFERROR(VLOOKUP(A67,SezioniCircoli!A:D,2,FALSE()),"Sezione Elettorale Errata")</f>
        <v>5</v>
      </c>
      <c r="AI67" s="4" t="str">
        <f>IFERROR(VLOOKUP(A67,SezioniCircoli!A:D,3,FALSE()),"Sezione Elettorale Errata")</f>
        <v>CENTOCELLE</v>
      </c>
    </row>
    <row r="68" spans="1:35" ht="13.2">
      <c r="A68" s="4">
        <v>488</v>
      </c>
      <c r="B68" s="4">
        <v>78</v>
      </c>
      <c r="C68" s="4">
        <v>7</v>
      </c>
      <c r="D68" s="4">
        <v>15</v>
      </c>
      <c r="E68" s="4">
        <v>6</v>
      </c>
      <c r="F68" s="4">
        <v>7</v>
      </c>
      <c r="G68" s="4">
        <v>3</v>
      </c>
      <c r="H68" s="4">
        <v>6</v>
      </c>
      <c r="I68" s="4">
        <v>1</v>
      </c>
      <c r="J68" s="4">
        <v>2</v>
      </c>
      <c r="K68" s="4">
        <v>3</v>
      </c>
      <c r="L68" s="4">
        <v>2</v>
      </c>
      <c r="M68" s="4">
        <v>2</v>
      </c>
      <c r="N68" s="4"/>
      <c r="O68" s="4"/>
      <c r="P68" s="4"/>
      <c r="Q68" s="4">
        <v>1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 t="str">
        <f>TEXT("5937874976119815115","0")</f>
        <v>5937874976119810000</v>
      </c>
      <c r="AG68" s="5"/>
      <c r="AH68" s="4">
        <f>IFERROR(VLOOKUP(A68,SezioniCircoli!A:D,2,FALSE()),"Sezione Elettorale Errata")</f>
        <v>5</v>
      </c>
      <c r="AI68" s="4" t="str">
        <f>IFERROR(VLOOKUP(A68,SezioniCircoli!A:D,3,FALSE()),"Sezione Elettorale Errata")</f>
        <v>CENTOCELLE</v>
      </c>
    </row>
    <row r="69" spans="1:35" ht="13.2">
      <c r="A69" s="4">
        <v>489</v>
      </c>
      <c r="B69" s="4">
        <v>75</v>
      </c>
      <c r="C69" s="4">
        <v>9</v>
      </c>
      <c r="D69" s="4">
        <v>12</v>
      </c>
      <c r="E69" s="4">
        <v>5</v>
      </c>
      <c r="F69" s="4">
        <v>6</v>
      </c>
      <c r="G69" s="4">
        <v>2</v>
      </c>
      <c r="H69" s="4">
        <v>4</v>
      </c>
      <c r="I69" s="4">
        <v>3</v>
      </c>
      <c r="J69" s="4">
        <v>1</v>
      </c>
      <c r="K69" s="4">
        <v>2</v>
      </c>
      <c r="L69" s="4"/>
      <c r="M69" s="4">
        <v>3</v>
      </c>
      <c r="N69" s="4"/>
      <c r="O69" s="4">
        <v>1</v>
      </c>
      <c r="P69" s="4"/>
      <c r="Q69" s="4"/>
      <c r="R69" s="4">
        <v>2</v>
      </c>
      <c r="S69" s="4">
        <v>73</v>
      </c>
      <c r="T69" s="4">
        <v>6</v>
      </c>
      <c r="U69" s="4">
        <v>54</v>
      </c>
      <c r="V69" s="4">
        <v>16</v>
      </c>
      <c r="W69" s="4">
        <v>37</v>
      </c>
      <c r="X69" s="4">
        <v>0</v>
      </c>
      <c r="Y69" s="4">
        <v>8</v>
      </c>
      <c r="Z69" s="4">
        <v>0</v>
      </c>
      <c r="AA69" s="4">
        <v>16</v>
      </c>
      <c r="AB69" s="4">
        <v>3</v>
      </c>
      <c r="AC69" s="4"/>
      <c r="AD69" s="4"/>
      <c r="AE69" s="4"/>
      <c r="AF69" s="4" t="str">
        <f>TEXT("5937876866117115846","0")</f>
        <v>5937876866117110000</v>
      </c>
      <c r="AG69" s="5"/>
      <c r="AH69" s="4">
        <f>IFERROR(VLOOKUP(A69,SezioniCircoli!A:D,2,FALSE()),"Sezione Elettorale Errata")</f>
        <v>5</v>
      </c>
      <c r="AI69" s="4" t="str">
        <f>IFERROR(VLOOKUP(A69,SezioniCircoli!A:D,3,FALSE()),"Sezione Elettorale Errata")</f>
        <v>CENTOCELLE</v>
      </c>
    </row>
    <row r="70" spans="1:35" ht="13.2">
      <c r="A70" s="4">
        <v>490</v>
      </c>
      <c r="B70" s="4">
        <v>50</v>
      </c>
      <c r="C70" s="4">
        <v>9</v>
      </c>
      <c r="D70" s="4">
        <v>10</v>
      </c>
      <c r="E70" s="4">
        <v>8</v>
      </c>
      <c r="F70" s="4">
        <v>0</v>
      </c>
      <c r="G70" s="4">
        <v>1</v>
      </c>
      <c r="H70" s="4">
        <v>2</v>
      </c>
      <c r="I70" s="4">
        <v>0</v>
      </c>
      <c r="J70" s="4">
        <v>2</v>
      </c>
      <c r="K70" s="4">
        <v>0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55</v>
      </c>
      <c r="T70" s="4">
        <v>2</v>
      </c>
      <c r="U70" s="4">
        <v>35</v>
      </c>
      <c r="V70" s="4">
        <v>7</v>
      </c>
      <c r="W70" s="4">
        <v>27</v>
      </c>
      <c r="X70" s="4">
        <v>0</v>
      </c>
      <c r="Y70" s="4">
        <v>4</v>
      </c>
      <c r="Z70" s="4">
        <v>0</v>
      </c>
      <c r="AA70" s="4">
        <v>10</v>
      </c>
      <c r="AB70" s="4">
        <v>3</v>
      </c>
      <c r="AC70" s="4"/>
      <c r="AD70" s="4"/>
      <c r="AE70" s="4"/>
      <c r="AF70" s="4" t="str">
        <f>TEXT("5937879306113606331","0")</f>
        <v>5937879306113600000</v>
      </c>
      <c r="AG70" s="5"/>
      <c r="AH70" s="4">
        <f>IFERROR(VLOOKUP(A70,SezioniCircoli!A:D,2,FALSE()),"Sezione Elettorale Errata")</f>
        <v>5</v>
      </c>
      <c r="AI70" s="4" t="str">
        <f>IFERROR(VLOOKUP(A70,SezioniCircoli!A:D,3,FALSE()),"Sezione Elettorale Errata")</f>
        <v>CENTOCELLE</v>
      </c>
    </row>
    <row r="71" spans="1:35" ht="13.2">
      <c r="A71" s="4">
        <v>492</v>
      </c>
      <c r="B71" s="4">
        <v>101</v>
      </c>
      <c r="C71" s="4">
        <v>22</v>
      </c>
      <c r="D71" s="4">
        <v>20</v>
      </c>
      <c r="E71" s="4">
        <v>3</v>
      </c>
      <c r="F71" s="4">
        <v>4</v>
      </c>
      <c r="G71" s="4">
        <v>6</v>
      </c>
      <c r="H71" s="4">
        <v>3</v>
      </c>
      <c r="I71" s="4">
        <v>5</v>
      </c>
      <c r="J71" s="4">
        <v>4</v>
      </c>
      <c r="K71" s="4">
        <v>0</v>
      </c>
      <c r="L71" s="4">
        <v>0</v>
      </c>
      <c r="M71" s="4">
        <v>3</v>
      </c>
      <c r="N71" s="4">
        <v>0</v>
      </c>
      <c r="O71" s="4">
        <v>0</v>
      </c>
      <c r="P71" s="4">
        <v>2</v>
      </c>
      <c r="Q71" s="4">
        <v>1</v>
      </c>
      <c r="R71" s="4">
        <v>2</v>
      </c>
      <c r="S71" s="4">
        <v>116</v>
      </c>
      <c r="T71" s="4">
        <v>16</v>
      </c>
      <c r="U71" s="4">
        <v>71</v>
      </c>
      <c r="V71" s="4">
        <v>24</v>
      </c>
      <c r="W71" s="4">
        <v>60</v>
      </c>
      <c r="X71" s="4">
        <v>1</v>
      </c>
      <c r="Y71" s="4">
        <v>17</v>
      </c>
      <c r="Z71" s="4">
        <v>4</v>
      </c>
      <c r="AA71" s="4">
        <v>18</v>
      </c>
      <c r="AB71" s="4">
        <v>13</v>
      </c>
      <c r="AC71" s="4">
        <v>15</v>
      </c>
      <c r="AD71" s="4">
        <v>2</v>
      </c>
      <c r="AE71" s="4">
        <v>0</v>
      </c>
      <c r="AF71" s="4" t="str">
        <f>TEXT("5937829919028867528","0")</f>
        <v>5937829919028860000</v>
      </c>
      <c r="AG71" s="5"/>
      <c r="AH71" s="4">
        <f>IFERROR(VLOOKUP(A71,SezioniCircoli!A:D,2,FALSE()),"Sezione Elettorale Errata")</f>
        <v>5</v>
      </c>
      <c r="AI71" s="4" t="str">
        <f>IFERROR(VLOOKUP(A71,SezioniCircoli!A:D,3,FALSE()),"Sezione Elettorale Errata")</f>
        <v>CENTOCELLE</v>
      </c>
    </row>
    <row r="72" spans="1:35" ht="13.2">
      <c r="A72" s="4">
        <v>493</v>
      </c>
      <c r="B72" s="4">
        <v>82</v>
      </c>
      <c r="C72" s="4">
        <v>9</v>
      </c>
      <c r="D72" s="4">
        <v>12</v>
      </c>
      <c r="E72" s="4">
        <v>1</v>
      </c>
      <c r="F72" s="4">
        <v>0</v>
      </c>
      <c r="G72" s="4">
        <v>0</v>
      </c>
      <c r="H72" s="4">
        <v>2</v>
      </c>
      <c r="I72" s="4">
        <v>0</v>
      </c>
      <c r="J72" s="4">
        <v>7</v>
      </c>
      <c r="K72" s="4">
        <v>0</v>
      </c>
      <c r="L72" s="4">
        <v>0</v>
      </c>
      <c r="M72" s="4">
        <v>3</v>
      </c>
      <c r="N72" s="4">
        <v>0</v>
      </c>
      <c r="O72" s="4">
        <v>0</v>
      </c>
      <c r="P72" s="4">
        <v>3</v>
      </c>
      <c r="Q72" s="4">
        <v>0</v>
      </c>
      <c r="R72" s="4">
        <v>3</v>
      </c>
      <c r="S72" s="4">
        <v>125</v>
      </c>
      <c r="T72" s="4">
        <v>11</v>
      </c>
      <c r="U72" s="4">
        <v>51</v>
      </c>
      <c r="V72" s="4">
        <v>18</v>
      </c>
      <c r="W72" s="4">
        <v>55</v>
      </c>
      <c r="X72" s="4">
        <v>1</v>
      </c>
      <c r="Y72" s="4">
        <v>1</v>
      </c>
      <c r="Z72" s="4">
        <v>1</v>
      </c>
      <c r="AA72" s="4">
        <v>15</v>
      </c>
      <c r="AB72" s="4">
        <v>16</v>
      </c>
      <c r="AC72" s="4">
        <v>4</v>
      </c>
      <c r="AD72" s="4">
        <v>0</v>
      </c>
      <c r="AE72" s="4">
        <v>0</v>
      </c>
      <c r="AF72" s="4" t="str">
        <f>TEXT("5937832459029671425","0")</f>
        <v>5937832459029670000</v>
      </c>
      <c r="AG72" s="5"/>
      <c r="AH72" s="4">
        <f>IFERROR(VLOOKUP(A72,SezioniCircoli!A:D,2,FALSE()),"Sezione Elettorale Errata")</f>
        <v>5</v>
      </c>
      <c r="AI72" s="4" t="str">
        <f>IFERROR(VLOOKUP(A72,SezioniCircoli!A:D,3,FALSE()),"Sezione Elettorale Errata")</f>
        <v>CENTOCELLE</v>
      </c>
    </row>
    <row r="73" spans="1:35" ht="13.2">
      <c r="A73" s="4">
        <v>494</v>
      </c>
      <c r="B73" s="4">
        <v>132</v>
      </c>
      <c r="C73" s="4">
        <v>12</v>
      </c>
      <c r="D73" s="4">
        <v>20</v>
      </c>
      <c r="E73" s="4">
        <v>5</v>
      </c>
      <c r="F73" s="4">
        <v>4</v>
      </c>
      <c r="G73" s="4">
        <v>0</v>
      </c>
      <c r="H73" s="4">
        <v>6</v>
      </c>
      <c r="I73" s="4">
        <v>5</v>
      </c>
      <c r="J73" s="4">
        <v>5</v>
      </c>
      <c r="K73" s="4">
        <v>1</v>
      </c>
      <c r="L73" s="4">
        <v>5</v>
      </c>
      <c r="M73" s="4">
        <v>5</v>
      </c>
      <c r="N73" s="4">
        <v>0</v>
      </c>
      <c r="O73" s="4">
        <v>0</v>
      </c>
      <c r="P73" s="4">
        <v>0</v>
      </c>
      <c r="Q73" s="4">
        <v>0</v>
      </c>
      <c r="R73" s="4">
        <v>5</v>
      </c>
      <c r="S73" s="4">
        <v>141</v>
      </c>
      <c r="T73" s="4">
        <v>17</v>
      </c>
      <c r="U73" s="4">
        <v>72</v>
      </c>
      <c r="V73" s="4">
        <v>11</v>
      </c>
      <c r="W73" s="4">
        <v>57</v>
      </c>
      <c r="X73" s="4">
        <v>0</v>
      </c>
      <c r="Y73" s="4">
        <v>7</v>
      </c>
      <c r="Z73" s="4">
        <v>1</v>
      </c>
      <c r="AA73" s="4">
        <v>6</v>
      </c>
      <c r="AB73" s="4">
        <v>15</v>
      </c>
      <c r="AC73" s="4">
        <v>6</v>
      </c>
      <c r="AD73" s="4">
        <v>0</v>
      </c>
      <c r="AE73" s="4">
        <v>0</v>
      </c>
      <c r="AF73" s="4" t="str">
        <f>TEXT("5937833809026577369","0")</f>
        <v>5937833809026570000</v>
      </c>
      <c r="AG73" s="5"/>
      <c r="AH73" s="4">
        <f>IFERROR(VLOOKUP(A73,SezioniCircoli!A:D,2,FALSE()),"Sezione Elettorale Errata")</f>
        <v>5</v>
      </c>
      <c r="AI73" s="4" t="str">
        <f>IFERROR(VLOOKUP(A73,SezioniCircoli!A:D,3,FALSE()),"Sezione Elettorale Errata")</f>
        <v>CENTOCELLE</v>
      </c>
    </row>
    <row r="74" spans="1:35" ht="13.2">
      <c r="A74" s="4">
        <v>495</v>
      </c>
      <c r="B74" s="4">
        <v>95</v>
      </c>
      <c r="C74" s="4">
        <v>14</v>
      </c>
      <c r="D74" s="4">
        <v>17</v>
      </c>
      <c r="E74" s="4">
        <v>9</v>
      </c>
      <c r="F74" s="4">
        <v>6</v>
      </c>
      <c r="G74" s="4">
        <v>0</v>
      </c>
      <c r="H74" s="4">
        <v>12</v>
      </c>
      <c r="I74" s="4">
        <v>4</v>
      </c>
      <c r="J74" s="4">
        <v>6</v>
      </c>
      <c r="K74" s="4">
        <v>4</v>
      </c>
      <c r="L74" s="4">
        <v>1</v>
      </c>
      <c r="M74" s="4">
        <v>1</v>
      </c>
      <c r="N74" s="4">
        <v>0</v>
      </c>
      <c r="O74" s="4">
        <v>1</v>
      </c>
      <c r="P74" s="4">
        <v>0</v>
      </c>
      <c r="Q74" s="4">
        <v>0</v>
      </c>
      <c r="R74" s="4">
        <v>2</v>
      </c>
      <c r="S74" s="4">
        <v>99</v>
      </c>
      <c r="T74" s="4">
        <v>14</v>
      </c>
      <c r="U74" s="4">
        <v>49</v>
      </c>
      <c r="V74" s="4">
        <v>21</v>
      </c>
      <c r="W74" s="4">
        <v>53</v>
      </c>
      <c r="X74" s="4">
        <v>0</v>
      </c>
      <c r="Y74" s="4">
        <v>14</v>
      </c>
      <c r="Z74" s="4">
        <v>0</v>
      </c>
      <c r="AA74" s="4">
        <v>10</v>
      </c>
      <c r="AB74" s="4">
        <v>12</v>
      </c>
      <c r="AC74" s="4">
        <v>8</v>
      </c>
      <c r="AD74" s="4">
        <v>3</v>
      </c>
      <c r="AE74" s="4">
        <v>0</v>
      </c>
      <c r="AF74" s="4" t="str">
        <f>TEXT("5937835439027282646","0")</f>
        <v>5937835439027280000</v>
      </c>
      <c r="AG74" s="5"/>
      <c r="AH74" s="4">
        <f>IFERROR(VLOOKUP(A74,SezioniCircoli!A:D,2,FALSE()),"Sezione Elettorale Errata")</f>
        <v>5</v>
      </c>
      <c r="AI74" s="4" t="str">
        <f>IFERROR(VLOOKUP(A74,SezioniCircoli!A:D,3,FALSE()),"Sezione Elettorale Errata")</f>
        <v>CENTOCELLE</v>
      </c>
    </row>
    <row r="75" spans="1:35" ht="13.2">
      <c r="A75" s="4">
        <v>496</v>
      </c>
      <c r="B75" s="4">
        <v>100</v>
      </c>
      <c r="C75" s="4">
        <v>15</v>
      </c>
      <c r="D75" s="4">
        <v>21</v>
      </c>
      <c r="E75" s="4">
        <v>8</v>
      </c>
      <c r="F75" s="4">
        <v>3</v>
      </c>
      <c r="G75" s="4">
        <v>1</v>
      </c>
      <c r="H75" s="4">
        <v>1</v>
      </c>
      <c r="I75" s="4">
        <v>4</v>
      </c>
      <c r="J75" s="4">
        <v>17</v>
      </c>
      <c r="K75" s="4">
        <v>4</v>
      </c>
      <c r="L75" s="4">
        <v>1</v>
      </c>
      <c r="M75" s="4">
        <v>4</v>
      </c>
      <c r="N75" s="4">
        <v>0</v>
      </c>
      <c r="O75" s="4">
        <v>1</v>
      </c>
      <c r="P75" s="4">
        <v>0</v>
      </c>
      <c r="Q75" s="4">
        <v>0</v>
      </c>
      <c r="R75" s="4">
        <v>4</v>
      </c>
      <c r="S75" s="4">
        <v>117</v>
      </c>
      <c r="T75" s="4">
        <v>17</v>
      </c>
      <c r="U75" s="4">
        <v>72</v>
      </c>
      <c r="V75" s="4">
        <v>18</v>
      </c>
      <c r="W75" s="4">
        <v>63</v>
      </c>
      <c r="X75" s="4">
        <v>0</v>
      </c>
      <c r="Y75" s="4">
        <v>1</v>
      </c>
      <c r="Z75" s="4">
        <v>1</v>
      </c>
      <c r="AA75" s="4">
        <v>17</v>
      </c>
      <c r="AB75" s="4">
        <v>16</v>
      </c>
      <c r="AC75" s="4">
        <v>11</v>
      </c>
      <c r="AD75" s="4">
        <v>0</v>
      </c>
      <c r="AE75" s="4">
        <v>0</v>
      </c>
      <c r="AF75" s="4" t="str">
        <f>TEXT("5937845679025090065","0")</f>
        <v>5937845679025090000</v>
      </c>
      <c r="AG75" s="5"/>
      <c r="AH75" s="4">
        <f>IFERROR(VLOOKUP(A75,SezioniCircoli!A:D,2,FALSE()),"Sezione Elettorale Errata")</f>
        <v>5</v>
      </c>
      <c r="AI75" s="4" t="str">
        <f>IFERROR(VLOOKUP(A75,SezioniCircoli!A:D,3,FALSE()),"Sezione Elettorale Errata")</f>
        <v>CENTOCELLE</v>
      </c>
    </row>
    <row r="76" spans="1:35" ht="13.2">
      <c r="A76" s="4">
        <v>497</v>
      </c>
      <c r="B76" s="4">
        <v>121</v>
      </c>
      <c r="C76" s="4">
        <v>9</v>
      </c>
      <c r="D76" s="4">
        <v>12</v>
      </c>
      <c r="E76" s="4">
        <v>2</v>
      </c>
      <c r="F76" s="4">
        <v>7</v>
      </c>
      <c r="G76" s="4">
        <v>4</v>
      </c>
      <c r="H76" s="4">
        <v>6</v>
      </c>
      <c r="I76" s="4">
        <v>10</v>
      </c>
      <c r="J76" s="4">
        <v>10</v>
      </c>
      <c r="K76" s="4">
        <v>0</v>
      </c>
      <c r="L76" s="4">
        <v>2</v>
      </c>
      <c r="M76" s="4">
        <v>2</v>
      </c>
      <c r="N76" s="4">
        <v>2</v>
      </c>
      <c r="O76" s="4">
        <v>0</v>
      </c>
      <c r="P76" s="4">
        <v>0</v>
      </c>
      <c r="Q76" s="4">
        <v>2</v>
      </c>
      <c r="R76" s="4">
        <v>3</v>
      </c>
      <c r="S76" s="4">
        <v>138</v>
      </c>
      <c r="T76" s="4">
        <v>18</v>
      </c>
      <c r="U76" s="4">
        <v>73</v>
      </c>
      <c r="V76" s="4">
        <v>24</v>
      </c>
      <c r="W76" s="4">
        <v>67</v>
      </c>
      <c r="X76" s="4">
        <v>5</v>
      </c>
      <c r="Y76" s="4">
        <v>14</v>
      </c>
      <c r="Z76" s="4">
        <v>3</v>
      </c>
      <c r="AA76" s="4">
        <v>20</v>
      </c>
      <c r="AB76" s="4">
        <v>20</v>
      </c>
      <c r="AC76" s="4">
        <v>17</v>
      </c>
      <c r="AD76" s="4">
        <v>0</v>
      </c>
      <c r="AE76" s="4">
        <v>0</v>
      </c>
      <c r="AF76" s="4" t="str">
        <f>TEXT("5937855249026175339","0")</f>
        <v>5937855249026170000</v>
      </c>
      <c r="AG76" s="5"/>
      <c r="AH76" s="4">
        <f>IFERROR(VLOOKUP(A76,SezioniCircoli!A:D,2,FALSE()),"Sezione Elettorale Errata")</f>
        <v>5</v>
      </c>
      <c r="AI76" s="4" t="str">
        <f>IFERROR(VLOOKUP(A76,SezioniCircoli!A:D,3,FALSE()),"Sezione Elettorale Errata")</f>
        <v>CENTOCELLE</v>
      </c>
    </row>
    <row r="77" spans="1:35" ht="13.2">
      <c r="A77" s="4">
        <v>499</v>
      </c>
      <c r="B77" s="4">
        <v>80</v>
      </c>
      <c r="C77" s="4">
        <v>12</v>
      </c>
      <c r="D77" s="4">
        <v>13</v>
      </c>
      <c r="E77" s="4">
        <v>3</v>
      </c>
      <c r="F77" s="4">
        <v>2</v>
      </c>
      <c r="G77" s="4">
        <v>4</v>
      </c>
      <c r="H77" s="4">
        <v>7</v>
      </c>
      <c r="I77" s="4">
        <v>3</v>
      </c>
      <c r="J77" s="4">
        <v>3</v>
      </c>
      <c r="K77" s="4">
        <v>0</v>
      </c>
      <c r="L77" s="4">
        <v>1</v>
      </c>
      <c r="M77" s="4">
        <v>2</v>
      </c>
      <c r="N77" s="4">
        <v>0</v>
      </c>
      <c r="O77" s="4">
        <v>0</v>
      </c>
      <c r="P77" s="4">
        <v>1</v>
      </c>
      <c r="Q77" s="4">
        <v>0</v>
      </c>
      <c r="R77" s="4">
        <v>0</v>
      </c>
      <c r="S77" s="4">
        <v>105</v>
      </c>
      <c r="T77" s="4">
        <v>10</v>
      </c>
      <c r="U77" s="4">
        <v>40</v>
      </c>
      <c r="V77" s="4">
        <v>14</v>
      </c>
      <c r="W77" s="4">
        <v>56</v>
      </c>
      <c r="X77" s="4">
        <v>7</v>
      </c>
      <c r="Y77" s="4">
        <v>11</v>
      </c>
      <c r="Z77" s="4">
        <v>2</v>
      </c>
      <c r="AA77" s="4">
        <v>7</v>
      </c>
      <c r="AB77" s="4">
        <v>10</v>
      </c>
      <c r="AC77" s="4">
        <v>3</v>
      </c>
      <c r="AD77" s="4">
        <v>0</v>
      </c>
      <c r="AE77" s="4">
        <v>0</v>
      </c>
      <c r="AF77" s="4" t="str">
        <f>TEXT("5937848659021447516","0")</f>
        <v>5937848659021440000</v>
      </c>
      <c r="AG77" s="5"/>
      <c r="AH77" s="4">
        <f>IFERROR(VLOOKUP(A77,SezioniCircoli!A:D,2,FALSE()),"Sezione Elettorale Errata")</f>
        <v>5</v>
      </c>
      <c r="AI77" s="4" t="str">
        <f>IFERROR(VLOOKUP(A77,SezioniCircoli!A:D,3,FALSE()),"Sezione Elettorale Errata")</f>
        <v>CENTOCELLE</v>
      </c>
    </row>
    <row r="78" spans="1:35" ht="13.2">
      <c r="A78" s="4">
        <v>500</v>
      </c>
      <c r="B78" s="4">
        <v>82</v>
      </c>
      <c r="C78" s="4">
        <v>11</v>
      </c>
      <c r="D78" s="4">
        <v>13</v>
      </c>
      <c r="E78" s="4">
        <v>4</v>
      </c>
      <c r="F78" s="4">
        <v>4</v>
      </c>
      <c r="G78" s="4">
        <v>5</v>
      </c>
      <c r="H78" s="4">
        <v>4</v>
      </c>
      <c r="I78" s="4">
        <v>4</v>
      </c>
      <c r="J78" s="4">
        <v>1</v>
      </c>
      <c r="K78" s="4">
        <v>2</v>
      </c>
      <c r="L78" s="4">
        <v>0</v>
      </c>
      <c r="M78" s="4">
        <v>0</v>
      </c>
      <c r="N78" s="4">
        <v>3</v>
      </c>
      <c r="O78" s="4">
        <v>0</v>
      </c>
      <c r="P78" s="4">
        <v>0</v>
      </c>
      <c r="Q78" s="4">
        <v>1</v>
      </c>
      <c r="R78" s="4">
        <v>2</v>
      </c>
      <c r="S78" s="4">
        <v>106</v>
      </c>
      <c r="T78" s="4">
        <v>13</v>
      </c>
      <c r="U78" s="4">
        <v>48</v>
      </c>
      <c r="V78" s="4">
        <v>7</v>
      </c>
      <c r="W78" s="4">
        <v>54</v>
      </c>
      <c r="X78" s="4">
        <v>1</v>
      </c>
      <c r="Y78" s="4">
        <v>10</v>
      </c>
      <c r="Z78" s="4">
        <v>3</v>
      </c>
      <c r="AA78" s="4">
        <v>18</v>
      </c>
      <c r="AB78" s="4">
        <v>11</v>
      </c>
      <c r="AC78" s="4">
        <v>8</v>
      </c>
      <c r="AD78" s="4">
        <v>1</v>
      </c>
      <c r="AE78" s="4">
        <v>0</v>
      </c>
      <c r="AF78" s="4" t="str">
        <f>TEXT("5937849969021763572","0")</f>
        <v>5937849969021760000</v>
      </c>
      <c r="AG78" s="5"/>
      <c r="AH78" s="4">
        <f>IFERROR(VLOOKUP(A78,SezioniCircoli!A:D,2,FALSE()),"Sezione Elettorale Errata")</f>
        <v>5</v>
      </c>
      <c r="AI78" s="4" t="str">
        <f>IFERROR(VLOOKUP(A78,SezioniCircoli!A:D,3,FALSE()),"Sezione Elettorale Errata")</f>
        <v>CENTOCELLE</v>
      </c>
    </row>
    <row r="79" spans="1:35" ht="13.2">
      <c r="A79" s="4">
        <v>501</v>
      </c>
      <c r="B79" s="4">
        <v>61</v>
      </c>
      <c r="C79" s="4">
        <v>9</v>
      </c>
      <c r="D79" s="4">
        <v>10</v>
      </c>
      <c r="E79" s="4">
        <v>6</v>
      </c>
      <c r="F79" s="4">
        <v>3</v>
      </c>
      <c r="G79" s="4"/>
      <c r="H79" s="4">
        <v>2</v>
      </c>
      <c r="I79" s="4">
        <v>4</v>
      </c>
      <c r="J79" s="4">
        <v>5</v>
      </c>
      <c r="K79" s="4"/>
      <c r="L79" s="4"/>
      <c r="M79" s="4">
        <v>4</v>
      </c>
      <c r="N79" s="4">
        <v>2</v>
      </c>
      <c r="O79" s="4"/>
      <c r="P79" s="4">
        <v>3</v>
      </c>
      <c r="Q79" s="4">
        <v>1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 t="str">
        <f>TEXT("5937851341329307310","0")</f>
        <v>5937851341329300000</v>
      </c>
      <c r="AG79" s="5"/>
      <c r="AH79" s="4">
        <f>IFERROR(VLOOKUP(A79,SezioniCircoli!A:D,2,FALSE()),"Sezione Elettorale Errata")</f>
        <v>5</v>
      </c>
      <c r="AI79" s="4" t="str">
        <f>IFERROR(VLOOKUP(A79,SezioniCircoli!A:D,3,FALSE()),"Sezione Elettorale Errata")</f>
        <v>CENTOCELLE</v>
      </c>
    </row>
    <row r="80" spans="1:35" ht="13.2">
      <c r="A80" s="4">
        <v>502</v>
      </c>
      <c r="B80" s="4">
        <v>100</v>
      </c>
      <c r="C80" s="4"/>
      <c r="D80" s="4"/>
      <c r="E80" s="4"/>
      <c r="F80" s="4"/>
      <c r="G80" s="4"/>
      <c r="H80" s="4"/>
      <c r="J80" s="4"/>
      <c r="K80" s="4"/>
      <c r="M80" s="4"/>
      <c r="N80" s="4"/>
      <c r="P80" s="4"/>
      <c r="R80" s="4">
        <v>2</v>
      </c>
      <c r="S80" s="4">
        <v>107</v>
      </c>
      <c r="T80" s="4">
        <v>12</v>
      </c>
      <c r="U80" s="4">
        <v>47</v>
      </c>
      <c r="V80" s="4">
        <v>22</v>
      </c>
      <c r="W80" s="4">
        <v>50</v>
      </c>
      <c r="X80" s="4">
        <v>0</v>
      </c>
      <c r="Y80" s="4">
        <v>6</v>
      </c>
      <c r="Z80" s="4">
        <v>4</v>
      </c>
      <c r="AA80" s="4">
        <v>12</v>
      </c>
      <c r="AB80" s="4">
        <v>9</v>
      </c>
      <c r="AC80" s="4">
        <v>15</v>
      </c>
      <c r="AD80" s="4">
        <v>0</v>
      </c>
      <c r="AE80" s="4">
        <v>0</v>
      </c>
      <c r="AF80" s="4" t="str">
        <f>TEXT("5937786201328758700","0")</f>
        <v>5937786201328750000</v>
      </c>
      <c r="AG80" s="5"/>
      <c r="AH80" s="4">
        <f>IFERROR(VLOOKUP(A80,SezioniCircoli!A:D,2,FALSE()),"Sezione Elettorale Errata")</f>
        <v>5</v>
      </c>
      <c r="AI80" s="4" t="str">
        <f>IFERROR(VLOOKUP(A80,SezioniCircoli!A:D,3,FALSE()),"Sezione Elettorale Errata")</f>
        <v>CENTOCELLE</v>
      </c>
    </row>
    <row r="81" spans="1:35" ht="13.2">
      <c r="A81" s="4">
        <v>503</v>
      </c>
      <c r="B81" s="4">
        <v>117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v>2</v>
      </c>
      <c r="S81" s="4">
        <v>136</v>
      </c>
      <c r="T81" s="4">
        <v>8</v>
      </c>
      <c r="U81" s="4">
        <v>51</v>
      </c>
      <c r="V81" s="4">
        <v>19</v>
      </c>
      <c r="W81" s="4">
        <v>54</v>
      </c>
      <c r="X81" s="4">
        <v>2</v>
      </c>
      <c r="Y81" s="4">
        <v>11</v>
      </c>
      <c r="Z81" s="4">
        <v>2</v>
      </c>
      <c r="AA81" s="4">
        <v>4</v>
      </c>
      <c r="AB81" s="4">
        <v>9</v>
      </c>
      <c r="AC81" s="4"/>
      <c r="AD81" s="4"/>
      <c r="AE81" s="4"/>
      <c r="AF81" s="4" t="str">
        <f>TEXT("5937787811328353692","0")</f>
        <v>5937787811328350000</v>
      </c>
      <c r="AG81" s="5"/>
      <c r="AH81" s="4">
        <f>IFERROR(VLOOKUP(A81,SezioniCircoli!A:D,2,FALSE()),"Sezione Elettorale Errata")</f>
        <v>5</v>
      </c>
      <c r="AI81" s="4" t="str">
        <f>IFERROR(VLOOKUP(A81,SezioniCircoli!A:D,3,FALSE()),"Sezione Elettorale Errata")</f>
        <v>CENTOCELLE</v>
      </c>
    </row>
    <row r="82" spans="1:35" ht="13.2">
      <c r="A82" s="4">
        <v>505</v>
      </c>
      <c r="B82" s="4">
        <v>97</v>
      </c>
      <c r="C82" s="4"/>
      <c r="D82" s="4"/>
      <c r="E82" s="4"/>
      <c r="F82" s="4"/>
      <c r="G82" s="4"/>
      <c r="H82" s="4"/>
      <c r="J82" s="4"/>
      <c r="K82" s="4"/>
      <c r="M82" s="4"/>
      <c r="R82" s="4">
        <v>3</v>
      </c>
      <c r="S82" s="4">
        <v>116</v>
      </c>
      <c r="T82" s="4">
        <v>13</v>
      </c>
      <c r="U82" s="4">
        <v>67</v>
      </c>
      <c r="V82" s="4">
        <v>17</v>
      </c>
      <c r="W82" s="4">
        <v>59</v>
      </c>
      <c r="X82" s="4">
        <v>1</v>
      </c>
      <c r="Y82" s="4">
        <v>9</v>
      </c>
      <c r="Z82" s="4">
        <v>1</v>
      </c>
      <c r="AA82" s="4">
        <v>17</v>
      </c>
      <c r="AB82" s="4">
        <v>11</v>
      </c>
      <c r="AC82" s="4">
        <v>7</v>
      </c>
      <c r="AD82" s="4">
        <v>1</v>
      </c>
      <c r="AE82" s="4"/>
      <c r="AF82" s="4" t="str">
        <f>TEXT("5937783941323331377","0")</f>
        <v>5937783941323330000</v>
      </c>
      <c r="AG82" s="5"/>
      <c r="AH82" s="4">
        <f>IFERROR(VLOOKUP(A82,SezioniCircoli!A:D,2,FALSE()),"Sezione Elettorale Errata")</f>
        <v>5</v>
      </c>
      <c r="AI82" s="4" t="str">
        <f>IFERROR(VLOOKUP(A82,SezioniCircoli!A:D,3,FALSE()),"Sezione Elettorale Errata")</f>
        <v>CENTOCELLE</v>
      </c>
    </row>
    <row r="83" spans="1:35" ht="13.2">
      <c r="A83" s="4">
        <v>506</v>
      </c>
      <c r="B83" s="4">
        <v>57</v>
      </c>
      <c r="C83" s="4">
        <v>6</v>
      </c>
      <c r="D83" s="4">
        <v>18</v>
      </c>
      <c r="E83" s="4">
        <v>5</v>
      </c>
      <c r="F83" s="4">
        <v>0</v>
      </c>
      <c r="G83" s="4">
        <v>2</v>
      </c>
      <c r="H83" s="4">
        <v>3</v>
      </c>
      <c r="I83" s="4">
        <v>0</v>
      </c>
      <c r="J83" s="4">
        <v>3</v>
      </c>
      <c r="K83" s="4">
        <v>1</v>
      </c>
      <c r="L83" s="4">
        <v>0</v>
      </c>
      <c r="M83" s="4">
        <v>2</v>
      </c>
      <c r="N83" s="4">
        <v>3</v>
      </c>
      <c r="O83" s="4">
        <v>0</v>
      </c>
      <c r="P83" s="4">
        <v>0</v>
      </c>
      <c r="Q83" s="4">
        <v>0</v>
      </c>
      <c r="R83" s="4">
        <v>2</v>
      </c>
      <c r="S83" s="4">
        <v>104</v>
      </c>
      <c r="T83" s="4">
        <v>13</v>
      </c>
      <c r="U83" s="4">
        <v>40</v>
      </c>
      <c r="V83" s="4">
        <v>8</v>
      </c>
      <c r="W83" s="4">
        <v>40</v>
      </c>
      <c r="X83" s="4">
        <v>1</v>
      </c>
      <c r="Y83" s="4">
        <v>4</v>
      </c>
      <c r="Z83" s="4">
        <v>4</v>
      </c>
      <c r="AA83" s="4">
        <v>15</v>
      </c>
      <c r="AB83" s="4">
        <v>7</v>
      </c>
      <c r="AC83" s="4">
        <v>16</v>
      </c>
      <c r="AD83" s="4">
        <v>3</v>
      </c>
      <c r="AE83" s="4">
        <v>0</v>
      </c>
      <c r="AF83" s="4" t="str">
        <f>TEXT("5937852903415505736","0")</f>
        <v>5937852903415500000</v>
      </c>
      <c r="AG83" s="5"/>
      <c r="AH83" s="4">
        <f>IFERROR(VLOOKUP(A83,SezioniCircoli!A:D,2,FALSE()),"Sezione Elettorale Errata")</f>
        <v>5</v>
      </c>
      <c r="AI83" s="4" t="str">
        <f>IFERROR(VLOOKUP(A83,SezioniCircoli!A:D,3,FALSE()),"Sezione Elettorale Errata")</f>
        <v>CENTOCELLE</v>
      </c>
    </row>
    <row r="84" spans="1:35" ht="13.2">
      <c r="A84" s="4">
        <v>507</v>
      </c>
      <c r="B84" s="4">
        <v>76</v>
      </c>
      <c r="C84" s="4">
        <v>11</v>
      </c>
      <c r="D84" s="4">
        <v>15</v>
      </c>
      <c r="E84" s="4">
        <v>10</v>
      </c>
      <c r="F84" s="4">
        <v>2</v>
      </c>
      <c r="G84" s="4">
        <v>5</v>
      </c>
      <c r="H84" s="4">
        <v>6</v>
      </c>
      <c r="I84" s="4">
        <v>0</v>
      </c>
      <c r="J84" s="4">
        <v>7</v>
      </c>
      <c r="K84" s="4">
        <v>0</v>
      </c>
      <c r="L84" s="4">
        <v>0</v>
      </c>
      <c r="M84" s="4">
        <v>1</v>
      </c>
      <c r="N84" s="4">
        <v>1</v>
      </c>
      <c r="O84" s="4">
        <v>0</v>
      </c>
      <c r="P84" s="4">
        <v>1</v>
      </c>
      <c r="Q84" s="4">
        <v>0</v>
      </c>
      <c r="R84" s="4">
        <v>2</v>
      </c>
      <c r="S84" s="4">
        <v>100</v>
      </c>
      <c r="T84" s="4">
        <v>9</v>
      </c>
      <c r="U84" s="4">
        <v>53</v>
      </c>
      <c r="V84" s="4">
        <v>15</v>
      </c>
      <c r="W84" s="4">
        <v>39</v>
      </c>
      <c r="X84" s="4">
        <v>5</v>
      </c>
      <c r="Y84" s="4">
        <v>8</v>
      </c>
      <c r="Z84" s="4">
        <v>0</v>
      </c>
      <c r="AA84" s="4">
        <v>6</v>
      </c>
      <c r="AB84" s="4">
        <v>8</v>
      </c>
      <c r="AC84" s="4">
        <v>8</v>
      </c>
      <c r="AD84" s="4">
        <v>0</v>
      </c>
      <c r="AE84" s="4">
        <v>0</v>
      </c>
      <c r="AF84" s="4" t="str">
        <f>TEXT("5937854273418794559","0")</f>
        <v>5937854273418790000</v>
      </c>
      <c r="AG84" s="5"/>
      <c r="AH84" s="4">
        <f>IFERROR(VLOOKUP(A84,SezioniCircoli!A:D,2,FALSE()),"Sezione Elettorale Errata")</f>
        <v>5</v>
      </c>
      <c r="AI84" s="4" t="str">
        <f>IFERROR(VLOOKUP(A84,SezioniCircoli!A:D,3,FALSE()),"Sezione Elettorale Errata")</f>
        <v>CENTOCELLE</v>
      </c>
    </row>
    <row r="85" spans="1:35" ht="13.2">
      <c r="A85" s="4">
        <v>508</v>
      </c>
      <c r="B85" s="4">
        <v>90</v>
      </c>
      <c r="C85" s="4">
        <v>19</v>
      </c>
      <c r="D85" s="4">
        <v>7</v>
      </c>
      <c r="E85" s="4">
        <v>3</v>
      </c>
      <c r="F85" s="4">
        <v>8</v>
      </c>
      <c r="G85" s="4">
        <v>1</v>
      </c>
      <c r="H85" s="4">
        <v>8</v>
      </c>
      <c r="I85" s="4">
        <v>2</v>
      </c>
      <c r="J85" s="4">
        <v>1</v>
      </c>
      <c r="K85" s="4">
        <v>0</v>
      </c>
      <c r="L85" s="4">
        <v>0</v>
      </c>
      <c r="M85" s="4">
        <v>4</v>
      </c>
      <c r="N85" s="4">
        <v>1</v>
      </c>
      <c r="O85" s="4">
        <v>0</v>
      </c>
      <c r="P85" s="4">
        <v>0</v>
      </c>
      <c r="Q85" s="4">
        <v>0</v>
      </c>
      <c r="R85" s="4">
        <v>2</v>
      </c>
      <c r="S85" s="4">
        <v>91</v>
      </c>
      <c r="T85" s="4">
        <v>15</v>
      </c>
      <c r="U85" s="4">
        <v>57</v>
      </c>
      <c r="V85" s="4">
        <v>31</v>
      </c>
      <c r="W85" s="4">
        <v>56</v>
      </c>
      <c r="X85" s="4">
        <v>2</v>
      </c>
      <c r="Y85" s="4">
        <v>19</v>
      </c>
      <c r="Z85" s="4">
        <v>2</v>
      </c>
      <c r="AA85" s="4">
        <v>8</v>
      </c>
      <c r="AB85" s="4">
        <v>6</v>
      </c>
      <c r="AC85" s="4">
        <v>4</v>
      </c>
      <c r="AD85" s="4">
        <v>1</v>
      </c>
      <c r="AE85" s="4">
        <v>0</v>
      </c>
      <c r="AF85" s="4" t="str">
        <f>TEXT("5937814137515854421","0")</f>
        <v>5937814137515850000</v>
      </c>
      <c r="AG85" s="5"/>
      <c r="AH85" s="4">
        <f>IFERROR(VLOOKUP(A85,SezioniCircoli!A:D,2,FALSE()),"Sezione Elettorale Errata")</f>
        <v>5</v>
      </c>
      <c r="AI85" s="4" t="str">
        <f>IFERROR(VLOOKUP(A85,SezioniCircoli!A:D,3,FALSE()),"Sezione Elettorale Errata")</f>
        <v>CENTOCELLE</v>
      </c>
    </row>
    <row r="86" spans="1:35" ht="13.2">
      <c r="A86" s="4">
        <v>509</v>
      </c>
      <c r="B86" s="4">
        <v>115</v>
      </c>
      <c r="C86" s="4">
        <v>20</v>
      </c>
      <c r="D86" s="4">
        <v>23</v>
      </c>
      <c r="E86" s="4">
        <v>7</v>
      </c>
      <c r="F86" s="4">
        <v>2</v>
      </c>
      <c r="G86" s="4">
        <v>2</v>
      </c>
      <c r="H86" s="4">
        <v>4</v>
      </c>
      <c r="I86" s="4">
        <v>2</v>
      </c>
      <c r="J86" s="4">
        <v>2</v>
      </c>
      <c r="K86" s="4">
        <v>1</v>
      </c>
      <c r="L86" s="4">
        <v>1</v>
      </c>
      <c r="M86" s="4">
        <v>6</v>
      </c>
      <c r="N86" s="4">
        <v>5</v>
      </c>
      <c r="O86" s="4">
        <v>0</v>
      </c>
      <c r="P86" s="4">
        <v>1</v>
      </c>
      <c r="Q86" s="4">
        <v>0</v>
      </c>
      <c r="R86" s="4">
        <v>2</v>
      </c>
      <c r="S86" s="4">
        <v>96</v>
      </c>
      <c r="T86" s="4">
        <v>7</v>
      </c>
      <c r="U86" s="4">
        <v>55</v>
      </c>
      <c r="V86" s="4">
        <v>12</v>
      </c>
      <c r="W86" s="4">
        <v>69</v>
      </c>
      <c r="X86" s="4">
        <v>3</v>
      </c>
      <c r="Y86" s="4">
        <v>8</v>
      </c>
      <c r="Z86" s="4">
        <v>0</v>
      </c>
      <c r="AA86" s="4">
        <v>22</v>
      </c>
      <c r="AB86" s="4">
        <v>9</v>
      </c>
      <c r="AC86" s="4">
        <v>0</v>
      </c>
      <c r="AD86" s="4">
        <v>4</v>
      </c>
      <c r="AE86" s="4">
        <v>0</v>
      </c>
      <c r="AF86" s="4" t="str">
        <f>TEXT("5937815877513154992","0")</f>
        <v>5937815877513150000</v>
      </c>
      <c r="AG86" s="5"/>
      <c r="AH86" s="4">
        <f>IFERROR(VLOOKUP(A86,SezioniCircoli!A:D,2,FALSE()),"Sezione Elettorale Errata")</f>
        <v>5</v>
      </c>
      <c r="AI86" s="4" t="str">
        <f>IFERROR(VLOOKUP(A86,SezioniCircoli!A:D,3,FALSE()),"Sezione Elettorale Errata")</f>
        <v>CENTOCELLE</v>
      </c>
    </row>
    <row r="87" spans="1:35" ht="13.2">
      <c r="A87" s="4">
        <v>511</v>
      </c>
      <c r="B87" s="4">
        <v>119</v>
      </c>
      <c r="C87" s="4">
        <v>17</v>
      </c>
      <c r="D87" s="4">
        <v>15</v>
      </c>
      <c r="E87" s="4">
        <v>2</v>
      </c>
      <c r="F87" s="4">
        <v>1</v>
      </c>
      <c r="G87" s="4">
        <v>0</v>
      </c>
      <c r="H87" s="4">
        <v>1</v>
      </c>
      <c r="I87" s="4">
        <v>2</v>
      </c>
      <c r="J87" s="4">
        <v>11</v>
      </c>
      <c r="K87" s="4">
        <v>2</v>
      </c>
      <c r="L87" s="4">
        <v>2</v>
      </c>
      <c r="M87" s="4">
        <v>3</v>
      </c>
      <c r="N87" s="4">
        <v>1</v>
      </c>
      <c r="O87" s="4">
        <v>0</v>
      </c>
      <c r="P87" s="4">
        <v>0</v>
      </c>
      <c r="Q87" s="4">
        <v>2</v>
      </c>
      <c r="R87" s="4">
        <v>1</v>
      </c>
      <c r="S87" s="4">
        <v>130</v>
      </c>
      <c r="T87" s="4">
        <v>15</v>
      </c>
      <c r="U87" s="4">
        <v>48</v>
      </c>
      <c r="V87" s="4">
        <v>20</v>
      </c>
      <c r="W87" s="4">
        <v>41</v>
      </c>
      <c r="X87" s="4">
        <v>1</v>
      </c>
      <c r="Y87" s="4">
        <v>25</v>
      </c>
      <c r="Z87" s="4">
        <v>3</v>
      </c>
      <c r="AA87" s="4">
        <v>8</v>
      </c>
      <c r="AB87" s="4">
        <v>14</v>
      </c>
      <c r="AC87" s="4">
        <v>4</v>
      </c>
      <c r="AD87" s="4">
        <v>2</v>
      </c>
      <c r="AE87" s="4">
        <v>0</v>
      </c>
      <c r="AF87" s="4" t="str">
        <f>TEXT("5937858437513798163","0")</f>
        <v>5937858437513790000</v>
      </c>
      <c r="AG87" s="5"/>
      <c r="AH87" s="4">
        <f>IFERROR(VLOOKUP(A87,SezioniCircoli!A:D,2,FALSE()),"Sezione Elettorale Errata")</f>
        <v>5</v>
      </c>
      <c r="AI87" s="4" t="str">
        <f>IFERROR(VLOOKUP(A87,SezioniCircoli!A:D,3,FALSE()),"Sezione Elettorale Errata")</f>
        <v>CENTOCELLE</v>
      </c>
    </row>
    <row r="88" spans="1:35" ht="13.2">
      <c r="A88" s="4">
        <v>514</v>
      </c>
      <c r="B88" s="4">
        <v>67</v>
      </c>
      <c r="C88" s="4">
        <v>13</v>
      </c>
      <c r="D88" s="4">
        <v>13</v>
      </c>
      <c r="E88" s="4">
        <v>6</v>
      </c>
      <c r="F88" s="4">
        <v>1</v>
      </c>
      <c r="G88" s="4">
        <v>3</v>
      </c>
      <c r="H88" s="4">
        <v>4</v>
      </c>
      <c r="I88" s="4">
        <v>0</v>
      </c>
      <c r="J88" s="4">
        <v>3</v>
      </c>
      <c r="K88" s="4">
        <v>1</v>
      </c>
      <c r="L88" s="4">
        <v>0</v>
      </c>
      <c r="M88" s="4">
        <v>2</v>
      </c>
      <c r="N88" s="4">
        <v>3</v>
      </c>
      <c r="O88" s="4">
        <v>0</v>
      </c>
      <c r="P88" s="4">
        <v>0</v>
      </c>
      <c r="Q88" s="4">
        <v>0</v>
      </c>
      <c r="R88" s="4">
        <v>4</v>
      </c>
      <c r="S88" s="4">
        <v>121</v>
      </c>
      <c r="T88" s="4">
        <v>20</v>
      </c>
      <c r="U88" s="4">
        <v>44</v>
      </c>
      <c r="V88" s="4">
        <v>17</v>
      </c>
      <c r="W88" s="4">
        <v>39</v>
      </c>
      <c r="X88" s="4">
        <v>0</v>
      </c>
      <c r="Y88" s="4">
        <v>7</v>
      </c>
      <c r="Z88" s="4">
        <v>4</v>
      </c>
      <c r="AA88" s="4">
        <v>16</v>
      </c>
      <c r="AB88" s="4">
        <v>11</v>
      </c>
      <c r="AC88" s="4">
        <v>7</v>
      </c>
      <c r="AD88" s="4">
        <v>4</v>
      </c>
      <c r="AE88" s="4">
        <v>0</v>
      </c>
      <c r="AF88" s="4" t="str">
        <f>TEXT("5937800237514620697","0")</f>
        <v>5937800237514620000</v>
      </c>
      <c r="AG88" s="5"/>
      <c r="AH88" s="4">
        <f>IFERROR(VLOOKUP(A88,SezioniCircoli!A:D,2,FALSE()),"Sezione Elettorale Errata")</f>
        <v>5</v>
      </c>
      <c r="AI88" s="4" t="str">
        <f>IFERROR(VLOOKUP(A88,SezioniCircoli!A:D,3,FALSE()),"Sezione Elettorale Errata")</f>
        <v>CENTOCELLE</v>
      </c>
    </row>
    <row r="89" spans="1:35" ht="13.2">
      <c r="A89" s="4">
        <v>516</v>
      </c>
      <c r="B89" s="4">
        <v>73</v>
      </c>
      <c r="C89" s="4">
        <v>19</v>
      </c>
      <c r="D89" s="4">
        <v>10</v>
      </c>
      <c r="E89" s="4">
        <v>4</v>
      </c>
      <c r="F89" s="4">
        <v>1</v>
      </c>
      <c r="G89" s="4">
        <v>2</v>
      </c>
      <c r="H89" s="4">
        <v>3</v>
      </c>
      <c r="I89" s="4">
        <v>0</v>
      </c>
      <c r="J89" s="4">
        <v>3</v>
      </c>
      <c r="K89" s="4">
        <v>2</v>
      </c>
      <c r="L89" s="4">
        <v>0</v>
      </c>
      <c r="M89" s="4">
        <v>3</v>
      </c>
      <c r="N89" s="4">
        <v>1</v>
      </c>
      <c r="O89" s="4">
        <v>0</v>
      </c>
      <c r="P89" s="4">
        <v>0</v>
      </c>
      <c r="Q89" s="4">
        <v>1</v>
      </c>
      <c r="R89" s="4">
        <v>4</v>
      </c>
      <c r="S89" s="4">
        <v>91</v>
      </c>
      <c r="T89" s="4">
        <v>15</v>
      </c>
      <c r="U89" s="4">
        <v>55</v>
      </c>
      <c r="V89" s="4">
        <v>24</v>
      </c>
      <c r="W89" s="4">
        <v>49</v>
      </c>
      <c r="X89" s="4">
        <v>0</v>
      </c>
      <c r="Y89" s="4">
        <v>7</v>
      </c>
      <c r="Z89" s="4">
        <v>1</v>
      </c>
      <c r="AA89" s="4">
        <v>8</v>
      </c>
      <c r="AB89" s="4">
        <v>7</v>
      </c>
      <c r="AC89" s="4">
        <v>16</v>
      </c>
      <c r="AD89" s="4">
        <v>4</v>
      </c>
      <c r="AE89" s="4">
        <v>0</v>
      </c>
      <c r="AF89" s="4" t="str">
        <f>TEXT("5937831977516179623","0")</f>
        <v>5937831977516170000</v>
      </c>
      <c r="AG89" s="5"/>
      <c r="AH89" s="4">
        <f>IFERROR(VLOOKUP(A89,SezioniCircoli!A:D,2,FALSE()),"Sezione Elettorale Errata")</f>
        <v>5</v>
      </c>
      <c r="AI89" s="4" t="str">
        <f>IFERROR(VLOOKUP(A89,SezioniCircoli!A:D,3,FALSE()),"Sezione Elettorale Errata")</f>
        <v>CENTOCELLE</v>
      </c>
    </row>
    <row r="90" spans="1:35" ht="13.2">
      <c r="A90" s="4">
        <v>517</v>
      </c>
      <c r="B90" s="4">
        <v>50</v>
      </c>
      <c r="C90" s="4">
        <v>8</v>
      </c>
      <c r="D90" s="4">
        <v>12</v>
      </c>
      <c r="E90" s="4">
        <v>3</v>
      </c>
      <c r="F90" s="4">
        <v>2</v>
      </c>
      <c r="G90" s="4">
        <v>1</v>
      </c>
      <c r="H90" s="4">
        <v>4</v>
      </c>
      <c r="I90" s="4">
        <v>3</v>
      </c>
      <c r="J90" s="4">
        <v>3</v>
      </c>
      <c r="K90" s="4">
        <v>1</v>
      </c>
      <c r="L90" s="4"/>
      <c r="M90" s="4">
        <v>2</v>
      </c>
      <c r="N90" s="4">
        <v>1</v>
      </c>
      <c r="O90" s="4"/>
      <c r="P90" s="4"/>
      <c r="Q90" s="4"/>
      <c r="R90" s="4">
        <v>2</v>
      </c>
      <c r="S90" s="4">
        <v>57</v>
      </c>
      <c r="T90" s="4">
        <v>7</v>
      </c>
      <c r="U90" s="4">
        <v>33</v>
      </c>
      <c r="V90" s="4">
        <v>9</v>
      </c>
      <c r="W90" s="4">
        <v>31</v>
      </c>
      <c r="X90" s="4">
        <v>0</v>
      </c>
      <c r="Y90" s="4">
        <v>4</v>
      </c>
      <c r="Z90" s="4">
        <v>4</v>
      </c>
      <c r="AA90" s="4">
        <v>8</v>
      </c>
      <c r="AB90" s="4">
        <v>6</v>
      </c>
      <c r="AC90" s="4">
        <v>9</v>
      </c>
      <c r="AD90" s="4">
        <v>2</v>
      </c>
      <c r="AE90" s="4">
        <v>0</v>
      </c>
      <c r="AF90" s="4" t="str">
        <f>TEXT("5937790887513026030","0")</f>
        <v>5937790887513020000</v>
      </c>
      <c r="AG90" s="5"/>
      <c r="AH90" s="4">
        <f>IFERROR(VLOOKUP(A90,SezioniCircoli!A:D,2,FALSE()),"Sezione Elettorale Errata")</f>
        <v>5</v>
      </c>
      <c r="AI90" s="4" t="str">
        <f>IFERROR(VLOOKUP(A90,SezioniCircoli!A:D,3,FALSE()),"Sezione Elettorale Errata")</f>
        <v>CENTOCELLE</v>
      </c>
    </row>
    <row r="91" spans="1:35" ht="13.2">
      <c r="A91" s="4">
        <v>518</v>
      </c>
      <c r="B91" s="4">
        <v>59</v>
      </c>
      <c r="C91" s="4">
        <v>12</v>
      </c>
      <c r="D91" s="4">
        <v>11</v>
      </c>
      <c r="E91" s="4">
        <v>3</v>
      </c>
      <c r="F91" s="4">
        <v>3</v>
      </c>
      <c r="G91" s="4">
        <v>1</v>
      </c>
      <c r="H91" s="4">
        <v>0</v>
      </c>
      <c r="I91" s="4">
        <v>4</v>
      </c>
      <c r="J91" s="4">
        <v>1</v>
      </c>
      <c r="K91" s="4">
        <v>0</v>
      </c>
      <c r="L91" s="4">
        <v>0</v>
      </c>
      <c r="M91" s="4">
        <v>2</v>
      </c>
      <c r="N91" s="4">
        <v>2</v>
      </c>
      <c r="O91" s="4"/>
      <c r="P91" s="4"/>
      <c r="Q91" s="4">
        <v>1</v>
      </c>
      <c r="R91" s="4">
        <v>3</v>
      </c>
      <c r="S91" s="4">
        <v>53</v>
      </c>
      <c r="T91" s="4">
        <v>8</v>
      </c>
      <c r="U91" s="4">
        <v>33</v>
      </c>
      <c r="V91" s="4">
        <v>12</v>
      </c>
      <c r="W91" s="4">
        <v>31</v>
      </c>
      <c r="X91" s="4">
        <v>1</v>
      </c>
      <c r="Y91" s="4">
        <v>6</v>
      </c>
      <c r="Z91" s="4"/>
      <c r="AA91" s="4">
        <v>7</v>
      </c>
      <c r="AB91" s="4">
        <v>8</v>
      </c>
      <c r="AC91" s="4">
        <v>4</v>
      </c>
      <c r="AD91" s="4">
        <v>3</v>
      </c>
      <c r="AE91" s="4">
        <v>0</v>
      </c>
      <c r="AF91" s="4" t="str">
        <f>TEXT("5937794837519333814","0")</f>
        <v>5937794837519330000</v>
      </c>
      <c r="AG91" s="5"/>
      <c r="AH91" s="4">
        <f>IFERROR(VLOOKUP(A91,SezioniCircoli!A:D,2,FALSE()),"Sezione Elettorale Errata")</f>
        <v>5</v>
      </c>
      <c r="AI91" s="4" t="str">
        <f>IFERROR(VLOOKUP(A91,SezioniCircoli!A:D,3,FALSE()),"Sezione Elettorale Errata")</f>
        <v>CENTOCELLE</v>
      </c>
    </row>
    <row r="92" spans="1:35" ht="13.2">
      <c r="A92" s="4">
        <v>520</v>
      </c>
      <c r="B92" s="4">
        <v>84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100</v>
      </c>
      <c r="T92" s="4">
        <v>15</v>
      </c>
      <c r="U92" s="4">
        <v>65</v>
      </c>
      <c r="V92" s="4">
        <v>17</v>
      </c>
      <c r="W92" s="4">
        <v>56</v>
      </c>
      <c r="X92" s="4"/>
      <c r="Y92" s="4">
        <v>10</v>
      </c>
      <c r="Z92" s="4"/>
      <c r="AA92" s="4"/>
      <c r="AB92" s="4"/>
      <c r="AC92" s="4"/>
      <c r="AD92" s="4"/>
      <c r="AE92" s="4"/>
      <c r="AF92" s="4" t="str">
        <f>TEXT("5937824491321246143","0")</f>
        <v>5937824491321240000</v>
      </c>
      <c r="AG92" s="5"/>
      <c r="AH92" s="4">
        <f>IFERROR(VLOOKUP(A92,SezioniCircoli!A:D,2,FALSE()),"Sezione Elettorale Errata")</f>
        <v>5</v>
      </c>
      <c r="AI92" s="4" t="str">
        <f>IFERROR(VLOOKUP(A92,SezioniCircoli!A:D,3,FALSE()),"Sezione Elettorale Errata")</f>
        <v>CENTOCELLE</v>
      </c>
    </row>
    <row r="93" spans="1:35" ht="13.2">
      <c r="A93" s="4">
        <v>522</v>
      </c>
      <c r="B93" s="4">
        <v>78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v>2</v>
      </c>
      <c r="S93" s="4">
        <v>97</v>
      </c>
      <c r="T93" s="4">
        <v>15</v>
      </c>
      <c r="U93" s="4">
        <v>59</v>
      </c>
      <c r="V93" s="4">
        <v>15</v>
      </c>
      <c r="W93" s="4">
        <v>38</v>
      </c>
      <c r="X93" s="4"/>
      <c r="Y93" s="4">
        <v>3</v>
      </c>
      <c r="Z93" s="4">
        <v>1</v>
      </c>
      <c r="AA93" s="4">
        <v>18</v>
      </c>
      <c r="AB93" s="4"/>
      <c r="AC93" s="4"/>
      <c r="AD93" s="4"/>
      <c r="AE93" s="4"/>
      <c r="AF93" s="4" t="str">
        <f>TEXT("5937820621323889260","0")</f>
        <v>5937820621323880000</v>
      </c>
      <c r="AG93" s="5"/>
      <c r="AH93" s="4">
        <f>IFERROR(VLOOKUP(A93,SezioniCircoli!A:D,2,FALSE()),"Sezione Elettorale Errata")</f>
        <v>5</v>
      </c>
      <c r="AI93" s="4" t="str">
        <f>IFERROR(VLOOKUP(A93,SezioniCircoli!A:D,3,FALSE()),"Sezione Elettorale Errata")</f>
        <v>CENTOCELLE</v>
      </c>
    </row>
    <row r="94" spans="1:35" ht="13.2">
      <c r="A94" s="4">
        <v>524</v>
      </c>
      <c r="B94" s="4">
        <v>100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4</v>
      </c>
      <c r="S94" s="4">
        <v>118</v>
      </c>
      <c r="T94" s="4">
        <v>11</v>
      </c>
      <c r="U94" s="4">
        <v>43</v>
      </c>
      <c r="V94" s="4">
        <v>13</v>
      </c>
      <c r="W94" s="4">
        <v>42</v>
      </c>
      <c r="X94" s="4">
        <v>2</v>
      </c>
      <c r="Y94" s="4">
        <v>10</v>
      </c>
      <c r="Z94" s="4">
        <v>3</v>
      </c>
      <c r="AA94" s="4">
        <v>12</v>
      </c>
      <c r="AB94" s="4">
        <v>12</v>
      </c>
      <c r="AC94" s="4"/>
      <c r="AD94" s="4"/>
      <c r="AE94" s="4"/>
      <c r="AF94" s="4" t="str">
        <f>TEXT("5937819611329960866","0")</f>
        <v>5937819611329960000</v>
      </c>
      <c r="AG94" s="5"/>
      <c r="AH94" s="4">
        <f>IFERROR(VLOOKUP(A94,SezioniCircoli!A:D,2,FALSE()),"Sezione Elettorale Errata")</f>
        <v>5</v>
      </c>
      <c r="AI94" s="4" t="str">
        <f>IFERROR(VLOOKUP(A94,SezioniCircoli!A:D,3,FALSE()),"Sezione Elettorale Errata")</f>
        <v>CENTOCELLE</v>
      </c>
    </row>
    <row r="95" spans="1:35" ht="13.2">
      <c r="A95" s="4">
        <v>525</v>
      </c>
      <c r="B95" s="4">
        <v>79</v>
      </c>
      <c r="C95" s="4">
        <v>8</v>
      </c>
      <c r="D95" s="4">
        <v>5</v>
      </c>
      <c r="E95" s="4">
        <v>1</v>
      </c>
      <c r="F95" s="4"/>
      <c r="G95" s="4"/>
      <c r="H95" s="4">
        <v>2</v>
      </c>
      <c r="I95" s="4"/>
      <c r="J95" s="4">
        <v>2</v>
      </c>
      <c r="K95" s="4">
        <v>1</v>
      </c>
      <c r="L95" s="4"/>
      <c r="M95" s="4">
        <v>3</v>
      </c>
      <c r="N95" s="4">
        <v>1</v>
      </c>
      <c r="O95" s="4"/>
      <c r="P95" s="4">
        <v>1</v>
      </c>
      <c r="Q95" s="4"/>
      <c r="R95" s="4"/>
      <c r="S95" s="4">
        <v>84</v>
      </c>
      <c r="T95" s="4">
        <v>12</v>
      </c>
      <c r="U95" s="4">
        <v>59</v>
      </c>
      <c r="V95" s="4">
        <v>14</v>
      </c>
      <c r="W95" s="4">
        <v>38</v>
      </c>
      <c r="X95" s="4">
        <v>1</v>
      </c>
      <c r="Y95" s="4">
        <v>10</v>
      </c>
      <c r="Z95" s="4">
        <v>5</v>
      </c>
      <c r="AA95" s="4">
        <v>8</v>
      </c>
      <c r="AB95" s="4">
        <v>8</v>
      </c>
      <c r="AC95" s="4">
        <v>8</v>
      </c>
      <c r="AD95" s="4">
        <v>2</v>
      </c>
      <c r="AE95" s="4"/>
      <c r="AF95" s="4" t="str">
        <f>TEXT("5937826597349663711","0")</f>
        <v>5937826597349660000</v>
      </c>
      <c r="AG95" s="5"/>
      <c r="AH95" s="4">
        <f>IFERROR(VLOOKUP(A95,SezioniCircoli!A:D,2,FALSE()),"Sezione Elettorale Errata")</f>
        <v>5</v>
      </c>
      <c r="AI95" s="4" t="str">
        <f>IFERROR(VLOOKUP(A95,SezioniCircoli!A:D,3,FALSE()),"Sezione Elettorale Errata")</f>
        <v>CENTOCELLE</v>
      </c>
    </row>
    <row r="96" spans="1:35" ht="13.2">
      <c r="A96" s="4">
        <v>526</v>
      </c>
      <c r="B96" s="4">
        <v>65</v>
      </c>
      <c r="C96" s="4">
        <v>14</v>
      </c>
      <c r="D96" s="4">
        <v>15</v>
      </c>
      <c r="E96" s="4">
        <v>6</v>
      </c>
      <c r="F96" s="4"/>
      <c r="G96" s="4">
        <v>1</v>
      </c>
      <c r="H96" s="4"/>
      <c r="I96" s="4"/>
      <c r="J96" s="4">
        <v>1</v>
      </c>
      <c r="K96" s="4"/>
      <c r="L96" s="4"/>
      <c r="M96" s="4">
        <v>2</v>
      </c>
      <c r="N96" s="4">
        <v>2</v>
      </c>
      <c r="O96" s="4">
        <v>1</v>
      </c>
      <c r="P96" s="4"/>
      <c r="Q96" s="4"/>
      <c r="R96" s="4">
        <v>1</v>
      </c>
      <c r="S96" s="4">
        <v>94</v>
      </c>
      <c r="T96" s="4">
        <v>16</v>
      </c>
      <c r="U96" s="4">
        <v>48</v>
      </c>
      <c r="V96" s="4">
        <v>8</v>
      </c>
      <c r="W96" s="4">
        <v>50</v>
      </c>
      <c r="X96" s="4">
        <v>3</v>
      </c>
      <c r="Y96" s="4">
        <v>11</v>
      </c>
      <c r="Z96" s="4">
        <v>2</v>
      </c>
      <c r="AA96" s="4">
        <v>12</v>
      </c>
      <c r="AB96" s="4">
        <v>13</v>
      </c>
      <c r="AC96" s="4">
        <v>12</v>
      </c>
      <c r="AD96" s="4">
        <v>2</v>
      </c>
      <c r="AE96" s="4">
        <v>0</v>
      </c>
      <c r="AF96" s="4" t="str">
        <f>TEXT("5937823347344696090","0")</f>
        <v>5937823347344690000</v>
      </c>
      <c r="AG96" s="5"/>
      <c r="AH96" s="4">
        <f>IFERROR(VLOOKUP(A96,SezioniCircoli!A:D,2,FALSE()),"Sezione Elettorale Errata")</f>
        <v>5</v>
      </c>
      <c r="AI96" s="4" t="str">
        <f>IFERROR(VLOOKUP(A96,SezioniCircoli!A:D,3,FALSE()),"Sezione Elettorale Errata")</f>
        <v>CENTOCELLE</v>
      </c>
    </row>
    <row r="97" spans="1:35" ht="13.2">
      <c r="A97" s="4">
        <v>527</v>
      </c>
      <c r="B97" s="4">
        <v>89</v>
      </c>
      <c r="C97" s="4">
        <v>8</v>
      </c>
      <c r="D97" s="4">
        <v>9</v>
      </c>
      <c r="E97" s="4">
        <v>1</v>
      </c>
      <c r="F97" s="4">
        <v>2</v>
      </c>
      <c r="G97" s="4"/>
      <c r="H97" s="4">
        <v>1</v>
      </c>
      <c r="I97" s="4"/>
      <c r="J97" s="4">
        <v>1</v>
      </c>
      <c r="K97" s="4">
        <v>6</v>
      </c>
      <c r="L97" s="4">
        <v>3</v>
      </c>
      <c r="M97" s="4">
        <v>1</v>
      </c>
      <c r="N97" s="4">
        <v>1</v>
      </c>
      <c r="O97" s="4"/>
      <c r="P97" s="4">
        <v>1</v>
      </c>
      <c r="Q97" s="4">
        <v>3</v>
      </c>
      <c r="R97" s="4">
        <v>4</v>
      </c>
      <c r="S97" s="4">
        <v>121</v>
      </c>
      <c r="T97" s="4">
        <v>10</v>
      </c>
      <c r="U97" s="4">
        <v>44</v>
      </c>
      <c r="V97" s="4">
        <v>12</v>
      </c>
      <c r="W97" s="4">
        <v>63</v>
      </c>
      <c r="X97" s="4">
        <v>2</v>
      </c>
      <c r="Y97" s="4">
        <v>8</v>
      </c>
      <c r="Z97" s="4">
        <v>4</v>
      </c>
      <c r="AA97" s="4">
        <v>8</v>
      </c>
      <c r="AB97" s="4">
        <v>7</v>
      </c>
      <c r="AC97" s="4">
        <v>10</v>
      </c>
      <c r="AD97" s="4">
        <v>1</v>
      </c>
      <c r="AE97" s="4"/>
      <c r="AF97" s="4" t="str">
        <f>TEXT("5937873227345712648","0")</f>
        <v>5937873227345710000</v>
      </c>
      <c r="AG97" s="5"/>
      <c r="AH97" s="4">
        <f>IFERROR(VLOOKUP(A97,SezioniCircoli!A:D,2,FALSE()),"Sezione Elettorale Errata")</f>
        <v>5</v>
      </c>
      <c r="AI97" s="4" t="str">
        <f>IFERROR(VLOOKUP(A97,SezioniCircoli!A:D,3,FALSE()),"Sezione Elettorale Errata")</f>
        <v>CENTOCELLE</v>
      </c>
    </row>
    <row r="98" spans="1:35" ht="13.2">
      <c r="A98" s="4">
        <v>528</v>
      </c>
      <c r="B98" s="4">
        <v>94</v>
      </c>
      <c r="C98" s="4">
        <v>18</v>
      </c>
      <c r="D98" s="4">
        <v>13</v>
      </c>
      <c r="E98" s="4">
        <v>6</v>
      </c>
      <c r="F98" s="4">
        <v>6</v>
      </c>
      <c r="G98" s="4"/>
      <c r="H98" s="4">
        <v>4</v>
      </c>
      <c r="I98" s="4">
        <v>3</v>
      </c>
      <c r="J98" s="4">
        <v>2</v>
      </c>
      <c r="K98" s="4"/>
      <c r="L98" s="4">
        <v>1</v>
      </c>
      <c r="M98" s="4">
        <v>2</v>
      </c>
      <c r="N98" s="4"/>
      <c r="O98" s="4"/>
      <c r="P98" s="4">
        <v>1</v>
      </c>
      <c r="Q98" s="4"/>
      <c r="R98" s="4">
        <v>2</v>
      </c>
      <c r="S98" s="4">
        <v>110</v>
      </c>
      <c r="T98" s="4">
        <v>8</v>
      </c>
      <c r="U98" s="4">
        <v>49</v>
      </c>
      <c r="V98" s="4">
        <v>16</v>
      </c>
      <c r="W98" s="4">
        <v>46</v>
      </c>
      <c r="X98" s="4">
        <v>1</v>
      </c>
      <c r="Y98" s="4">
        <v>10</v>
      </c>
      <c r="Z98" s="4">
        <v>8</v>
      </c>
      <c r="AA98" s="4">
        <v>20</v>
      </c>
      <c r="AB98" s="4">
        <v>7</v>
      </c>
      <c r="AC98" s="4">
        <v>3</v>
      </c>
      <c r="AD98" s="4">
        <v>1</v>
      </c>
      <c r="AE98" s="4"/>
      <c r="AF98" s="4" t="str">
        <f>TEXT("5937828537342459578","0")</f>
        <v>5937828537342450000</v>
      </c>
      <c r="AG98" s="5"/>
      <c r="AH98" s="4">
        <f>IFERROR(VLOOKUP(A98,SezioniCircoli!A:D,2,FALSE()),"Sezione Elettorale Errata")</f>
        <v>5</v>
      </c>
      <c r="AI98" s="4" t="str">
        <f>IFERROR(VLOOKUP(A98,SezioniCircoli!A:D,3,FALSE()),"Sezione Elettorale Errata")</f>
        <v>CENTOCELLE</v>
      </c>
    </row>
    <row r="99" spans="1:35" ht="13.2">
      <c r="A99" s="4">
        <v>529</v>
      </c>
      <c r="B99" s="4">
        <v>100</v>
      </c>
      <c r="C99" s="4">
        <v>16</v>
      </c>
      <c r="D99" s="4">
        <v>12</v>
      </c>
      <c r="E99" s="4">
        <v>9</v>
      </c>
      <c r="F99" s="4">
        <v>7</v>
      </c>
      <c r="G99" s="4">
        <v>2</v>
      </c>
      <c r="H99" s="4">
        <v>6</v>
      </c>
      <c r="I99" s="4">
        <v>1</v>
      </c>
      <c r="J99" s="4">
        <v>6</v>
      </c>
      <c r="K99" s="4">
        <v>1</v>
      </c>
      <c r="L99" s="4"/>
      <c r="M99" s="4">
        <v>4</v>
      </c>
      <c r="N99" s="4">
        <v>1</v>
      </c>
      <c r="O99" s="4"/>
      <c r="P99" s="4">
        <v>3</v>
      </c>
      <c r="Q99" s="4"/>
      <c r="R99" s="4">
        <v>2</v>
      </c>
      <c r="S99" s="4">
        <v>85</v>
      </c>
      <c r="T99" s="4">
        <v>15</v>
      </c>
      <c r="U99" s="4">
        <v>62</v>
      </c>
      <c r="V99" s="4">
        <v>21</v>
      </c>
      <c r="W99" s="4">
        <v>45</v>
      </c>
      <c r="X99" s="4">
        <v>2</v>
      </c>
      <c r="Y99" s="4">
        <v>16</v>
      </c>
      <c r="Z99" s="4">
        <v>2</v>
      </c>
      <c r="AA99" s="4">
        <v>13</v>
      </c>
      <c r="AB99" s="4">
        <v>5</v>
      </c>
      <c r="AC99" s="4">
        <v>10</v>
      </c>
      <c r="AD99" s="4">
        <v>1</v>
      </c>
      <c r="AE99" s="4"/>
      <c r="AF99" s="4" t="str">
        <f>TEXT("5937830277342168138","0")</f>
        <v>5937830277342160000</v>
      </c>
      <c r="AG99" s="5"/>
      <c r="AH99" s="4">
        <f>IFERROR(VLOOKUP(A99,SezioniCircoli!A:D,2,FALSE()),"Sezione Elettorale Errata")</f>
        <v>5</v>
      </c>
      <c r="AI99" s="4" t="str">
        <f>IFERROR(VLOOKUP(A99,SezioniCircoli!A:D,3,FALSE()),"Sezione Elettorale Errata")</f>
        <v>CENTOCELLE</v>
      </c>
    </row>
    <row r="100" spans="1:35" ht="13.2">
      <c r="A100" s="4">
        <v>530</v>
      </c>
      <c r="B100" s="4">
        <v>43</v>
      </c>
      <c r="C100" s="4">
        <v>8</v>
      </c>
      <c r="D100" s="4">
        <v>10</v>
      </c>
      <c r="E100" s="4">
        <v>5</v>
      </c>
      <c r="F100" s="4">
        <v>2</v>
      </c>
      <c r="G100" s="4">
        <v>1</v>
      </c>
      <c r="H100" s="4">
        <v>3</v>
      </c>
      <c r="I100" s="4"/>
      <c r="J100" s="4">
        <v>1</v>
      </c>
      <c r="K100" s="4">
        <v>2</v>
      </c>
      <c r="L100" s="4">
        <v>2</v>
      </c>
      <c r="M100" s="4">
        <v>2</v>
      </c>
      <c r="N100" s="4"/>
      <c r="O100" s="4">
        <v>2</v>
      </c>
      <c r="P100" s="4"/>
      <c r="Q100" s="4"/>
      <c r="R100" s="4">
        <v>1</v>
      </c>
      <c r="S100" s="4">
        <v>79</v>
      </c>
      <c r="T100" s="4">
        <v>12</v>
      </c>
      <c r="U100" s="4">
        <v>36</v>
      </c>
      <c r="V100" s="4">
        <v>13</v>
      </c>
      <c r="W100" s="4">
        <v>39</v>
      </c>
      <c r="X100" s="4">
        <v>5</v>
      </c>
      <c r="Y100" s="4">
        <v>9</v>
      </c>
      <c r="Z100" s="4">
        <v>6</v>
      </c>
      <c r="AA100" s="4">
        <v>11</v>
      </c>
      <c r="AB100" s="4">
        <v>8</v>
      </c>
      <c r="AC100" s="4">
        <v>7</v>
      </c>
      <c r="AD100" s="4">
        <v>1</v>
      </c>
      <c r="AE100" s="4"/>
      <c r="AF100" s="4" t="str">
        <f>TEXT("5937831727345930345","0")</f>
        <v>5937831727345930000</v>
      </c>
      <c r="AG100" s="5"/>
      <c r="AH100" s="4">
        <f>IFERROR(VLOOKUP(A100,SezioniCircoli!A:D,2,FALSE()),"Sezione Elettorale Errata")</f>
        <v>5</v>
      </c>
      <c r="AI100" s="4" t="str">
        <f>IFERROR(VLOOKUP(A100,SezioniCircoli!A:D,3,FALSE()),"Sezione Elettorale Errata")</f>
        <v>CENTOCELLE</v>
      </c>
    </row>
    <row r="101" spans="1:35" ht="13.2">
      <c r="A101" s="4">
        <v>536</v>
      </c>
      <c r="B101" s="4">
        <v>67</v>
      </c>
      <c r="C101" s="4">
        <v>15</v>
      </c>
      <c r="D101" s="4">
        <v>19</v>
      </c>
      <c r="E101" s="4">
        <v>6</v>
      </c>
      <c r="F101" s="4">
        <v>0</v>
      </c>
      <c r="G101" s="4">
        <v>1</v>
      </c>
      <c r="H101" s="4">
        <v>10</v>
      </c>
      <c r="I101" s="4">
        <v>2</v>
      </c>
      <c r="J101" s="4">
        <v>9</v>
      </c>
      <c r="K101" s="4">
        <v>1</v>
      </c>
      <c r="L101" s="4">
        <v>1</v>
      </c>
      <c r="M101" s="4">
        <v>1</v>
      </c>
      <c r="N101" s="4">
        <v>1</v>
      </c>
      <c r="O101" s="4">
        <v>0</v>
      </c>
      <c r="P101" s="4">
        <v>1</v>
      </c>
      <c r="Q101" s="4">
        <v>0</v>
      </c>
      <c r="R101" s="4">
        <v>3</v>
      </c>
      <c r="S101" s="4">
        <v>118</v>
      </c>
      <c r="T101" s="4">
        <v>83</v>
      </c>
      <c r="U101" s="4">
        <v>33</v>
      </c>
      <c r="V101" s="4">
        <v>10</v>
      </c>
      <c r="W101" s="4">
        <v>26</v>
      </c>
      <c r="X101" s="4">
        <v>3</v>
      </c>
      <c r="Y101" s="4">
        <v>10</v>
      </c>
      <c r="Z101" s="4">
        <v>0</v>
      </c>
      <c r="AA101" s="4">
        <v>6</v>
      </c>
      <c r="AB101" s="4">
        <v>5</v>
      </c>
      <c r="AC101" s="4"/>
      <c r="AD101" s="4"/>
      <c r="AE101" s="4"/>
      <c r="AF101" s="4" t="str">
        <f>TEXT("5937852295661958450","0")</f>
        <v>5937852295661950000</v>
      </c>
      <c r="AG101" s="5"/>
      <c r="AH101" s="4">
        <f>IFERROR(VLOOKUP(A101,SezioniCircoli!A:D,2,FALSE()),"Sezione Elettorale Errata")</f>
        <v>5</v>
      </c>
      <c r="AI101" s="4" t="str">
        <f>IFERROR(VLOOKUP(A101,SezioniCircoli!A:D,3,FALSE()),"Sezione Elettorale Errata")</f>
        <v>VILLA GORDIANI</v>
      </c>
    </row>
    <row r="102" spans="1:35" ht="13.2">
      <c r="A102" s="4">
        <v>578</v>
      </c>
      <c r="B102" s="4">
        <v>106</v>
      </c>
      <c r="C102" s="4">
        <v>12</v>
      </c>
      <c r="D102" s="4">
        <v>24</v>
      </c>
      <c r="E102" s="4">
        <v>9</v>
      </c>
      <c r="F102" s="4">
        <v>1</v>
      </c>
      <c r="G102" s="4">
        <v>4</v>
      </c>
      <c r="H102" s="4">
        <v>2</v>
      </c>
      <c r="I102" s="4">
        <v>1</v>
      </c>
      <c r="J102" s="4">
        <v>2</v>
      </c>
      <c r="K102" s="4">
        <v>3</v>
      </c>
      <c r="L102" s="4">
        <v>0</v>
      </c>
      <c r="M102" s="4">
        <v>2</v>
      </c>
      <c r="N102" s="4">
        <v>0</v>
      </c>
      <c r="O102" s="4">
        <v>1</v>
      </c>
      <c r="P102" s="4">
        <v>1</v>
      </c>
      <c r="Q102" s="4">
        <v>1</v>
      </c>
      <c r="R102" s="4">
        <v>7</v>
      </c>
      <c r="S102" s="4">
        <v>162</v>
      </c>
      <c r="T102" s="4">
        <v>14</v>
      </c>
      <c r="U102" s="4">
        <v>41</v>
      </c>
      <c r="V102" s="4">
        <v>23</v>
      </c>
      <c r="W102" s="4">
        <v>45</v>
      </c>
      <c r="X102" s="4">
        <v>1</v>
      </c>
      <c r="Y102" s="4">
        <v>20</v>
      </c>
      <c r="Z102" s="4">
        <v>3</v>
      </c>
      <c r="AA102" s="4">
        <v>16</v>
      </c>
      <c r="AB102" s="4">
        <v>15</v>
      </c>
      <c r="AC102" s="4">
        <v>9</v>
      </c>
      <c r="AD102" s="4">
        <v>0</v>
      </c>
      <c r="AE102" s="4">
        <v>0</v>
      </c>
      <c r="AF102" s="4" t="str">
        <f>TEXT("5937818919424754352","0")</f>
        <v>5937818919424750000</v>
      </c>
      <c r="AG102" s="5"/>
      <c r="AH102" s="4">
        <f>IFERROR(VLOOKUP(A102,SezioniCircoli!A:D,2,FALSE()),"Sezione Elettorale Errata")</f>
        <v>5</v>
      </c>
      <c r="AI102" s="4" t="str">
        <f>IFERROR(VLOOKUP(A102,SezioniCircoli!A:D,3,FALSE()),"Sezione Elettorale Errata")</f>
        <v>VILLA GORDIANI</v>
      </c>
    </row>
    <row r="103" spans="1:35" ht="13.2">
      <c r="A103" s="4">
        <v>579</v>
      </c>
      <c r="B103" s="4">
        <v>99</v>
      </c>
      <c r="C103" s="4">
        <v>16</v>
      </c>
      <c r="D103" s="4">
        <v>14</v>
      </c>
      <c r="E103" s="4">
        <v>4</v>
      </c>
      <c r="F103" s="4">
        <v>3</v>
      </c>
      <c r="G103" s="4"/>
      <c r="H103" s="4">
        <v>8</v>
      </c>
      <c r="I103" s="4">
        <v>2</v>
      </c>
      <c r="J103" s="4">
        <v>7</v>
      </c>
      <c r="K103" s="4"/>
      <c r="L103" s="4"/>
      <c r="M103" s="4">
        <v>5</v>
      </c>
      <c r="N103" s="4">
        <v>1</v>
      </c>
      <c r="O103" s="4"/>
      <c r="P103" s="4">
        <v>3</v>
      </c>
      <c r="Q103" s="4">
        <v>1</v>
      </c>
      <c r="R103" s="4"/>
      <c r="S103" s="4">
        <v>11915</v>
      </c>
      <c r="T103" s="4"/>
      <c r="U103" s="4">
        <v>51</v>
      </c>
      <c r="V103" s="4">
        <v>22</v>
      </c>
      <c r="W103" s="4">
        <v>37</v>
      </c>
      <c r="X103" s="4">
        <v>1</v>
      </c>
      <c r="Y103" s="4">
        <v>9</v>
      </c>
      <c r="Z103" s="4">
        <v>6</v>
      </c>
      <c r="AA103" s="4">
        <v>16</v>
      </c>
      <c r="AB103" s="4">
        <v>21</v>
      </c>
      <c r="AC103" s="4"/>
      <c r="AD103" s="4"/>
      <c r="AE103" s="4"/>
      <c r="AF103" s="4" t="str">
        <f>TEXT("5937873961128609803","0")</f>
        <v>5937873961128600000</v>
      </c>
      <c r="AG103" s="5"/>
      <c r="AH103" s="4">
        <f>IFERROR(VLOOKUP(A103,SezioniCircoli!A:D,2,FALSE()),"Sezione Elettorale Errata")</f>
        <v>5</v>
      </c>
      <c r="AI103" s="4" t="str">
        <f>IFERROR(VLOOKUP(A103,SezioniCircoli!A:D,3,FALSE()),"Sezione Elettorale Errata")</f>
        <v>VILLA GORDIANI</v>
      </c>
    </row>
    <row r="104" spans="1:35" ht="13.2">
      <c r="A104" s="4">
        <v>580</v>
      </c>
      <c r="B104" s="4">
        <v>72</v>
      </c>
      <c r="C104" s="4">
        <v>17</v>
      </c>
      <c r="D104" s="4">
        <v>15</v>
      </c>
      <c r="E104" s="4">
        <v>5</v>
      </c>
      <c r="F104" s="4">
        <v>2</v>
      </c>
      <c r="G104" s="4"/>
      <c r="H104" s="4">
        <v>2</v>
      </c>
      <c r="I104" s="4"/>
      <c r="J104" s="4">
        <v>3</v>
      </c>
      <c r="K104" s="4">
        <v>1</v>
      </c>
      <c r="L104" s="4"/>
      <c r="M104" s="4">
        <v>1</v>
      </c>
      <c r="N104" s="4">
        <v>1</v>
      </c>
      <c r="O104" s="4"/>
      <c r="P104" s="4">
        <v>1</v>
      </c>
      <c r="Q104" s="4">
        <v>1</v>
      </c>
      <c r="R104" s="4">
        <v>1</v>
      </c>
      <c r="S104" s="4">
        <v>114</v>
      </c>
      <c r="T104" s="4">
        <v>9</v>
      </c>
      <c r="U104" s="4">
        <v>57</v>
      </c>
      <c r="V104" s="4">
        <v>22</v>
      </c>
      <c r="W104" s="4">
        <v>46</v>
      </c>
      <c r="X104" s="4">
        <v>4</v>
      </c>
      <c r="Y104" s="4">
        <v>13</v>
      </c>
      <c r="Z104" s="4">
        <v>2</v>
      </c>
      <c r="AA104" s="4">
        <v>14</v>
      </c>
      <c r="AB104" s="4">
        <v>12</v>
      </c>
      <c r="AC104" s="4"/>
      <c r="AD104" s="4"/>
      <c r="AE104" s="4"/>
      <c r="AF104" s="4" t="str">
        <f>TEXT("5937875151123276150","0")</f>
        <v>5937875151123270000</v>
      </c>
      <c r="AG104" s="5"/>
      <c r="AH104" s="4">
        <f>IFERROR(VLOOKUP(A104,SezioniCircoli!A:D,2,FALSE()),"Sezione Elettorale Errata")</f>
        <v>5</v>
      </c>
      <c r="AI104" s="4" t="str">
        <f>IFERROR(VLOOKUP(A104,SezioniCircoli!A:D,3,FALSE()),"Sezione Elettorale Errata")</f>
        <v>VILLA GORDIANI</v>
      </c>
    </row>
    <row r="105" spans="1:35" ht="13.2">
      <c r="A105" s="4">
        <v>581</v>
      </c>
      <c r="B105" s="4">
        <v>116</v>
      </c>
      <c r="C105" s="4">
        <v>25</v>
      </c>
      <c r="D105" s="4">
        <v>31</v>
      </c>
      <c r="E105" s="4">
        <v>17</v>
      </c>
      <c r="F105" s="4">
        <v>2</v>
      </c>
      <c r="G105" s="4">
        <v>2</v>
      </c>
      <c r="H105" s="4">
        <v>5</v>
      </c>
      <c r="I105" s="4">
        <v>3</v>
      </c>
      <c r="J105" s="4">
        <v>8</v>
      </c>
      <c r="K105" s="4">
        <v>2</v>
      </c>
      <c r="L105" s="4">
        <v>0</v>
      </c>
      <c r="M105" s="4">
        <v>3</v>
      </c>
      <c r="N105" s="4">
        <v>2</v>
      </c>
      <c r="O105" s="4">
        <v>0</v>
      </c>
      <c r="P105" s="4">
        <v>0</v>
      </c>
      <c r="Q105" s="4">
        <v>1</v>
      </c>
      <c r="R105" s="4">
        <v>1</v>
      </c>
      <c r="S105" s="4">
        <v>76</v>
      </c>
      <c r="T105" s="4">
        <v>13</v>
      </c>
      <c r="U105" s="4">
        <v>48</v>
      </c>
      <c r="V105" s="4">
        <v>18</v>
      </c>
      <c r="W105" s="4">
        <v>45</v>
      </c>
      <c r="X105" s="4">
        <v>2</v>
      </c>
      <c r="Y105" s="4">
        <v>16</v>
      </c>
      <c r="Z105" s="4">
        <v>6</v>
      </c>
      <c r="AA105" s="4">
        <v>13</v>
      </c>
      <c r="AB105" s="4">
        <v>15</v>
      </c>
      <c r="AC105" s="4">
        <v>6</v>
      </c>
      <c r="AD105" s="4">
        <v>3</v>
      </c>
      <c r="AE105" s="4">
        <v>0</v>
      </c>
      <c r="AF105" s="4" t="str">
        <f>TEXT("5937857053324016581","0")</f>
        <v>5937857053324010000</v>
      </c>
      <c r="AG105" s="5"/>
      <c r="AH105" s="4">
        <f>IFERROR(VLOOKUP(A105,SezioniCircoli!A:D,2,FALSE()),"Sezione Elettorale Errata")</f>
        <v>5</v>
      </c>
      <c r="AI105" s="4" t="str">
        <f>IFERROR(VLOOKUP(A105,SezioniCircoli!A:D,3,FALSE()),"Sezione Elettorale Errata")</f>
        <v>VILLA GORDIANI</v>
      </c>
    </row>
    <row r="106" spans="1:35" ht="13.2">
      <c r="A106" s="4">
        <v>582</v>
      </c>
      <c r="B106" s="4">
        <v>77</v>
      </c>
      <c r="C106" s="4">
        <v>25</v>
      </c>
      <c r="D106" s="4">
        <v>16</v>
      </c>
      <c r="E106" s="4">
        <v>3</v>
      </c>
      <c r="F106" s="4">
        <v>4</v>
      </c>
      <c r="G106" s="4">
        <v>0</v>
      </c>
      <c r="H106" s="4">
        <v>5</v>
      </c>
      <c r="I106" s="4">
        <v>2</v>
      </c>
      <c r="J106" s="4">
        <v>5</v>
      </c>
      <c r="K106" s="4">
        <v>0</v>
      </c>
      <c r="L106" s="4">
        <v>0</v>
      </c>
      <c r="M106" s="4">
        <v>1</v>
      </c>
      <c r="N106" s="4">
        <v>0</v>
      </c>
      <c r="O106" s="4">
        <v>0</v>
      </c>
      <c r="P106" s="4">
        <v>0</v>
      </c>
      <c r="Q106" s="4">
        <v>0</v>
      </c>
      <c r="R106" s="4">
        <v>2</v>
      </c>
      <c r="S106" s="4">
        <v>114</v>
      </c>
      <c r="T106" s="4">
        <v>8</v>
      </c>
      <c r="U106" s="4">
        <v>39</v>
      </c>
      <c r="V106" s="4">
        <v>17</v>
      </c>
      <c r="W106" s="4">
        <v>46</v>
      </c>
      <c r="X106" s="4">
        <v>2</v>
      </c>
      <c r="Y106" s="4">
        <v>5</v>
      </c>
      <c r="Z106" s="4">
        <v>1</v>
      </c>
      <c r="AA106" s="4">
        <v>2</v>
      </c>
      <c r="AB106" s="4">
        <v>7</v>
      </c>
      <c r="AC106" s="4">
        <v>5</v>
      </c>
      <c r="AD106" s="4">
        <v>1</v>
      </c>
      <c r="AE106" s="4">
        <v>0</v>
      </c>
      <c r="AF106" s="4" t="str">
        <f>TEXT("5937860203323436969","0")</f>
        <v>5937860203323430000</v>
      </c>
      <c r="AG106" s="5"/>
      <c r="AH106" s="4">
        <f>IFERROR(VLOOKUP(A106,SezioniCircoli!A:D,2,FALSE()),"Sezione Elettorale Errata")</f>
        <v>5</v>
      </c>
      <c r="AI106" s="4" t="str">
        <f>IFERROR(VLOOKUP(A106,SezioniCircoli!A:D,3,FALSE()),"Sezione Elettorale Errata")</f>
        <v>VILLA GORDIANI</v>
      </c>
    </row>
    <row r="107" spans="1:35" ht="13.2">
      <c r="A107" s="4">
        <v>586</v>
      </c>
      <c r="B107" s="4"/>
      <c r="C107" s="4">
        <v>15</v>
      </c>
      <c r="D107" s="4">
        <v>16</v>
      </c>
      <c r="E107" s="4">
        <v>1</v>
      </c>
      <c r="F107" s="4">
        <v>1</v>
      </c>
      <c r="G107" s="4">
        <v>1</v>
      </c>
      <c r="H107" s="4"/>
      <c r="I107" s="4"/>
      <c r="J107" s="4"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 t="str">
        <f>TEXT("5937875721128736361","0")</f>
        <v>5937875721128730000</v>
      </c>
      <c r="AG107" s="5"/>
      <c r="AH107" s="4">
        <f>IFERROR(VLOOKUP(A107,SezioniCircoli!A:D,2,FALSE()),"Sezione Elettorale Errata")</f>
        <v>5</v>
      </c>
      <c r="AI107" s="4" t="str">
        <f>IFERROR(VLOOKUP(A107,SezioniCircoli!A:D,3,FALSE()),"Sezione Elettorale Errata")</f>
        <v>VILLA GORDIANI</v>
      </c>
    </row>
    <row r="108" spans="1:35" ht="13.2">
      <c r="A108" s="4">
        <v>589</v>
      </c>
      <c r="B108" s="4">
        <v>40</v>
      </c>
      <c r="C108" s="4">
        <v>10</v>
      </c>
      <c r="D108" s="4">
        <v>8</v>
      </c>
      <c r="E108" s="4">
        <v>0</v>
      </c>
      <c r="F108" s="4">
        <v>1</v>
      </c>
      <c r="G108" s="4">
        <v>0</v>
      </c>
      <c r="H108" s="4">
        <v>2</v>
      </c>
      <c r="I108" s="4">
        <v>1</v>
      </c>
      <c r="J108" s="4">
        <v>1</v>
      </c>
      <c r="K108" s="4">
        <v>0</v>
      </c>
      <c r="L108" s="4">
        <v>2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3</v>
      </c>
      <c r="S108" s="4">
        <v>118</v>
      </c>
      <c r="T108" s="4">
        <v>6</v>
      </c>
      <c r="U108" s="4">
        <v>15</v>
      </c>
      <c r="V108" s="4">
        <v>12</v>
      </c>
      <c r="W108" s="4">
        <v>32</v>
      </c>
      <c r="X108" s="4">
        <v>1</v>
      </c>
      <c r="Y108" s="4">
        <v>3</v>
      </c>
      <c r="Z108" s="4">
        <v>0</v>
      </c>
      <c r="AA108" s="4">
        <v>5</v>
      </c>
      <c r="AB108" s="4">
        <v>2</v>
      </c>
      <c r="AC108" s="4">
        <v>8</v>
      </c>
      <c r="AD108" s="4">
        <v>1</v>
      </c>
      <c r="AE108" s="4">
        <v>0</v>
      </c>
      <c r="AF108" s="4" t="str">
        <f>TEXT("5937830364411954742","0")</f>
        <v>5937830364411950000</v>
      </c>
      <c r="AG108" s="5"/>
      <c r="AH108" s="4">
        <f>IFERROR(VLOOKUP(A108,SezioniCircoli!A:D,2,FALSE()),"Sezione Elettorale Errata")</f>
        <v>5</v>
      </c>
      <c r="AI108" s="4" t="str">
        <f>IFERROR(VLOOKUP(A108,SezioniCircoli!A:D,3,FALSE()),"Sezione Elettorale Errata")</f>
        <v>VILLA GORDIANI</v>
      </c>
    </row>
    <row r="109" spans="1:35" ht="13.2">
      <c r="A109" s="4">
        <v>590</v>
      </c>
      <c r="B109" s="4">
        <v>82</v>
      </c>
      <c r="C109" s="4">
        <v>12</v>
      </c>
      <c r="D109" s="4">
        <v>10</v>
      </c>
      <c r="E109" s="4">
        <v>0</v>
      </c>
      <c r="F109" s="4">
        <v>0</v>
      </c>
      <c r="G109" s="4">
        <v>0</v>
      </c>
      <c r="H109" s="4">
        <v>4</v>
      </c>
      <c r="I109" s="4">
        <v>2</v>
      </c>
      <c r="J109" s="4">
        <v>4</v>
      </c>
      <c r="K109" s="4">
        <v>0</v>
      </c>
      <c r="L109" s="4">
        <v>0</v>
      </c>
      <c r="M109" s="4">
        <v>4</v>
      </c>
      <c r="N109" s="4">
        <v>0</v>
      </c>
      <c r="O109" s="4">
        <v>0</v>
      </c>
      <c r="P109" s="4">
        <v>0</v>
      </c>
      <c r="Q109" s="4">
        <v>1</v>
      </c>
      <c r="R109" s="4">
        <v>4</v>
      </c>
      <c r="S109" s="4">
        <v>112</v>
      </c>
      <c r="T109" s="4">
        <v>15</v>
      </c>
      <c r="U109" s="4">
        <v>48</v>
      </c>
      <c r="V109" s="4">
        <v>19</v>
      </c>
      <c r="W109" s="4">
        <v>41</v>
      </c>
      <c r="X109" s="4">
        <v>2</v>
      </c>
      <c r="Y109" s="4">
        <v>10</v>
      </c>
      <c r="Z109" s="4">
        <v>2</v>
      </c>
      <c r="AA109" s="4">
        <v>11</v>
      </c>
      <c r="AB109" s="4">
        <v>9</v>
      </c>
      <c r="AC109" s="4">
        <v>17</v>
      </c>
      <c r="AD109" s="4">
        <v>2</v>
      </c>
      <c r="AE109" s="4">
        <v>0</v>
      </c>
      <c r="AF109" s="4" t="str">
        <f>TEXT("5937832724414978008","0")</f>
        <v>5937832724414970000</v>
      </c>
      <c r="AG109" s="5"/>
      <c r="AH109" s="4">
        <f>IFERROR(VLOOKUP(A109,SezioniCircoli!A:D,2,FALSE()),"Sezione Elettorale Errata")</f>
        <v>5</v>
      </c>
      <c r="AI109" s="4" t="str">
        <f>IFERROR(VLOOKUP(A109,SezioniCircoli!A:D,3,FALSE()),"Sezione Elettorale Errata")</f>
        <v>VILLA GORDIANI</v>
      </c>
    </row>
    <row r="110" spans="1:35" ht="13.2">
      <c r="A110" s="4">
        <v>591</v>
      </c>
      <c r="B110" s="4">
        <v>90</v>
      </c>
      <c r="C110" s="4">
        <v>18</v>
      </c>
      <c r="D110" s="4">
        <v>27</v>
      </c>
      <c r="E110" s="4">
        <v>4</v>
      </c>
      <c r="F110" s="4">
        <v>2</v>
      </c>
      <c r="G110" s="4">
        <v>4</v>
      </c>
      <c r="H110" s="4">
        <v>5</v>
      </c>
      <c r="I110" s="4">
        <v>0</v>
      </c>
      <c r="J110" s="4">
        <v>7</v>
      </c>
      <c r="K110" s="4">
        <v>1</v>
      </c>
      <c r="L110" s="4">
        <v>0</v>
      </c>
      <c r="M110" s="4">
        <v>5</v>
      </c>
      <c r="N110" s="4">
        <v>3</v>
      </c>
      <c r="O110" s="4">
        <v>1</v>
      </c>
      <c r="P110" s="4">
        <v>0</v>
      </c>
      <c r="Q110" s="4">
        <v>0</v>
      </c>
      <c r="R110" s="4">
        <v>2</v>
      </c>
      <c r="S110" s="4">
        <v>131</v>
      </c>
      <c r="T110" s="4">
        <v>11</v>
      </c>
      <c r="U110" s="4">
        <v>37</v>
      </c>
      <c r="V110" s="4">
        <v>17</v>
      </c>
      <c r="W110" s="4">
        <v>54</v>
      </c>
      <c r="X110" s="4">
        <v>0</v>
      </c>
      <c r="Y110" s="4">
        <v>7</v>
      </c>
      <c r="Z110" s="4">
        <v>2</v>
      </c>
      <c r="AA110" s="4">
        <v>7</v>
      </c>
      <c r="AB110" s="4">
        <v>5</v>
      </c>
      <c r="AC110" s="4">
        <v>7</v>
      </c>
      <c r="AD110" s="4">
        <v>1</v>
      </c>
      <c r="AE110" s="4">
        <v>0</v>
      </c>
      <c r="AF110" s="4" t="str">
        <f>TEXT("5937861210985084209","0")</f>
        <v>5937861210985080000</v>
      </c>
      <c r="AG110" s="5"/>
      <c r="AH110" s="4">
        <f>IFERROR(VLOOKUP(A110,SezioniCircoli!A:D,2,FALSE()),"Sezione Elettorale Errata")</f>
        <v>5</v>
      </c>
      <c r="AI110" s="4" t="str">
        <f>IFERROR(VLOOKUP(A110,SezioniCircoli!A:D,3,FALSE()),"Sezione Elettorale Errata")</f>
        <v>VILLA GORDIANI</v>
      </c>
    </row>
    <row r="111" spans="1:35" ht="13.2">
      <c r="A111" s="4">
        <v>592</v>
      </c>
      <c r="B111" s="4">
        <v>143</v>
      </c>
      <c r="C111" s="4">
        <v>27</v>
      </c>
      <c r="D111" s="4">
        <v>37</v>
      </c>
      <c r="E111" s="4">
        <v>9</v>
      </c>
      <c r="F111" s="4">
        <v>6</v>
      </c>
      <c r="G111" s="4">
        <v>2</v>
      </c>
      <c r="H111" s="4">
        <v>5</v>
      </c>
      <c r="I111" s="4">
        <v>3</v>
      </c>
      <c r="J111" s="4">
        <v>5</v>
      </c>
      <c r="K111" s="4">
        <v>2</v>
      </c>
      <c r="L111" s="4">
        <v>0</v>
      </c>
      <c r="M111" s="4">
        <v>7</v>
      </c>
      <c r="N111" s="4">
        <v>1</v>
      </c>
      <c r="O111" s="4">
        <v>0</v>
      </c>
      <c r="P111" s="4">
        <v>1</v>
      </c>
      <c r="Q111" s="4">
        <v>0</v>
      </c>
      <c r="R111" s="4">
        <v>3</v>
      </c>
      <c r="S111" s="4">
        <v>149</v>
      </c>
      <c r="T111" s="4">
        <v>9</v>
      </c>
      <c r="U111" s="4">
        <v>56</v>
      </c>
      <c r="V111" s="4">
        <v>21</v>
      </c>
      <c r="W111" s="4">
        <v>40</v>
      </c>
      <c r="X111" s="4">
        <v>2</v>
      </c>
      <c r="Y111" s="4">
        <v>10</v>
      </c>
      <c r="Z111" s="4">
        <v>2</v>
      </c>
      <c r="AA111" s="4">
        <v>12</v>
      </c>
      <c r="AB111" s="4">
        <v>34</v>
      </c>
      <c r="AC111" s="4">
        <v>11</v>
      </c>
      <c r="AD111" s="4">
        <v>1</v>
      </c>
      <c r="AE111" s="4">
        <v>0</v>
      </c>
      <c r="AF111" s="4" t="str">
        <f>TEXT("5937857620985690823","0")</f>
        <v>5937857620985690000</v>
      </c>
      <c r="AG111" s="5"/>
      <c r="AH111" s="4">
        <f>IFERROR(VLOOKUP(A111,SezioniCircoli!A:D,2,FALSE()),"Sezione Elettorale Errata")</f>
        <v>5</v>
      </c>
      <c r="AI111" s="4" t="str">
        <f>IFERROR(VLOOKUP(A111,SezioniCircoli!A:D,3,FALSE()),"Sezione Elettorale Errata")</f>
        <v>VILLA GORDIANI</v>
      </c>
    </row>
    <row r="112" spans="1:35" ht="13.2">
      <c r="A112" s="4">
        <v>593</v>
      </c>
      <c r="B112" s="4">
        <v>109</v>
      </c>
      <c r="C112" s="4">
        <v>21</v>
      </c>
      <c r="D112" s="4">
        <v>18</v>
      </c>
      <c r="E112" s="4">
        <v>5</v>
      </c>
      <c r="F112" s="4">
        <v>6</v>
      </c>
      <c r="G112" s="4">
        <v>0</v>
      </c>
      <c r="H112" s="4">
        <v>7</v>
      </c>
      <c r="I112" s="4">
        <v>3</v>
      </c>
      <c r="J112" s="4">
        <v>4</v>
      </c>
      <c r="K112" s="4">
        <v>1</v>
      </c>
      <c r="L112" s="4">
        <v>0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3</v>
      </c>
      <c r="S112" s="4">
        <v>178</v>
      </c>
      <c r="T112" s="4">
        <v>26</v>
      </c>
      <c r="U112" s="4">
        <v>29</v>
      </c>
      <c r="V112" s="4">
        <v>12</v>
      </c>
      <c r="W112" s="4">
        <v>40</v>
      </c>
      <c r="X112" s="4">
        <v>0</v>
      </c>
      <c r="Y112" s="4">
        <v>13</v>
      </c>
      <c r="Z112" s="4">
        <v>5</v>
      </c>
      <c r="AA112" s="4">
        <v>13</v>
      </c>
      <c r="AB112" s="4">
        <v>9</v>
      </c>
      <c r="AC112" s="4">
        <v>13</v>
      </c>
      <c r="AD112" s="4">
        <v>1</v>
      </c>
      <c r="AE112" s="4">
        <v>0</v>
      </c>
      <c r="AF112" s="4" t="str">
        <f>TEXT("5937819264412081940","0")</f>
        <v>5937819264412080000</v>
      </c>
      <c r="AG112" s="5"/>
      <c r="AH112" s="4">
        <f>IFERROR(VLOOKUP(A112,SezioniCircoli!A:D,2,FALSE()),"Sezione Elettorale Errata")</f>
        <v>5</v>
      </c>
      <c r="AI112" s="4" t="str">
        <f>IFERROR(VLOOKUP(A112,SezioniCircoli!A:D,3,FALSE()),"Sezione Elettorale Errata")</f>
        <v>VILLA GORDIANI</v>
      </c>
    </row>
    <row r="113" spans="1:35" ht="13.2">
      <c r="A113" s="4">
        <v>594</v>
      </c>
      <c r="B113" s="4">
        <v>90</v>
      </c>
      <c r="C113" s="4">
        <v>10</v>
      </c>
      <c r="D113" s="4">
        <v>11</v>
      </c>
      <c r="E113" s="4">
        <v>3</v>
      </c>
      <c r="F113" s="4">
        <v>3</v>
      </c>
      <c r="G113" s="4">
        <v>3</v>
      </c>
      <c r="H113" s="4">
        <v>3</v>
      </c>
      <c r="I113" s="4">
        <v>5</v>
      </c>
      <c r="J113" s="4">
        <v>7</v>
      </c>
      <c r="K113" s="4">
        <v>2</v>
      </c>
      <c r="L113" s="4">
        <v>0</v>
      </c>
      <c r="M113" s="4">
        <v>2</v>
      </c>
      <c r="N113" s="4">
        <v>0</v>
      </c>
      <c r="O113" s="4">
        <v>2</v>
      </c>
      <c r="P113" s="4">
        <v>2</v>
      </c>
      <c r="Q113" s="4">
        <v>1</v>
      </c>
      <c r="R113" s="4">
        <v>1</v>
      </c>
      <c r="S113" s="4">
        <v>101</v>
      </c>
      <c r="T113" s="4">
        <v>9</v>
      </c>
      <c r="U113" s="4">
        <v>41</v>
      </c>
      <c r="V113" s="4">
        <v>14</v>
      </c>
      <c r="W113" s="4">
        <v>37</v>
      </c>
      <c r="X113" s="4">
        <v>1</v>
      </c>
      <c r="Y113" s="4">
        <v>11</v>
      </c>
      <c r="Z113" s="4">
        <v>0</v>
      </c>
      <c r="AA113" s="4">
        <v>4</v>
      </c>
      <c r="AB113" s="4">
        <v>13</v>
      </c>
      <c r="AC113" s="4">
        <v>13</v>
      </c>
      <c r="AD113" s="4">
        <v>4</v>
      </c>
      <c r="AE113" s="4">
        <v>0</v>
      </c>
      <c r="AF113" s="4" t="str">
        <f>TEXT("5937822574416714415","0")</f>
        <v>5937822574416710000</v>
      </c>
      <c r="AG113" s="5"/>
      <c r="AH113" s="4">
        <f>IFERROR(VLOOKUP(A113,SezioniCircoli!A:D,2,FALSE()),"Sezione Elettorale Errata")</f>
        <v>5</v>
      </c>
      <c r="AI113" s="4" t="str">
        <f>IFERROR(VLOOKUP(A113,SezioniCircoli!A:D,3,FALSE()),"Sezione Elettorale Errata")</f>
        <v>VILLA GORDIANI</v>
      </c>
    </row>
    <row r="114" spans="1:35" ht="13.2">
      <c r="A114" s="4">
        <v>596</v>
      </c>
      <c r="B114" s="4">
        <v>115</v>
      </c>
      <c r="C114" s="4">
        <v>20</v>
      </c>
      <c r="D114" s="4">
        <v>25</v>
      </c>
      <c r="E114" s="4">
        <v>10</v>
      </c>
      <c r="F114" s="4">
        <v>6</v>
      </c>
      <c r="G114" s="4">
        <v>2</v>
      </c>
      <c r="H114" s="4">
        <v>8</v>
      </c>
      <c r="I114" s="4">
        <v>1</v>
      </c>
      <c r="J114" s="4">
        <v>3</v>
      </c>
      <c r="K114" s="4">
        <v>2</v>
      </c>
      <c r="L114" s="4">
        <v>1</v>
      </c>
      <c r="M114" s="4">
        <v>7</v>
      </c>
      <c r="N114" s="4"/>
      <c r="O114" s="4"/>
      <c r="P114" s="4">
        <v>1</v>
      </c>
      <c r="Q114" s="4"/>
      <c r="R114" s="4">
        <v>2</v>
      </c>
      <c r="S114" s="4">
        <v>150</v>
      </c>
      <c r="T114" s="4">
        <v>23</v>
      </c>
      <c r="U114" s="4">
        <v>32</v>
      </c>
      <c r="V114" s="4">
        <v>21</v>
      </c>
      <c r="W114" s="4">
        <v>62</v>
      </c>
      <c r="X114" s="4">
        <v>1</v>
      </c>
      <c r="Y114" s="4">
        <v>15</v>
      </c>
      <c r="Z114" s="4">
        <v>0</v>
      </c>
      <c r="AA114" s="4">
        <v>15</v>
      </c>
      <c r="AB114" s="4">
        <v>25</v>
      </c>
      <c r="AC114" s="4">
        <v>5</v>
      </c>
      <c r="AD114" s="4">
        <v>1</v>
      </c>
      <c r="AE114" s="4">
        <v>0</v>
      </c>
      <c r="AF114" s="4" t="str">
        <f>TEXT("5937829072303484988","0")</f>
        <v>5937829072303480000</v>
      </c>
      <c r="AG114" s="5"/>
      <c r="AH114" s="4">
        <f>IFERROR(VLOOKUP(A114,SezioniCircoli!A:D,2,FALSE()),"Sezione Elettorale Errata")</f>
        <v>5</v>
      </c>
      <c r="AI114" s="4" t="str">
        <f>IFERROR(VLOOKUP(A114,SezioniCircoli!A:D,3,FALSE()),"Sezione Elettorale Errata")</f>
        <v>VILLA GORDIANI</v>
      </c>
    </row>
    <row r="115" spans="1:35" ht="13.2">
      <c r="A115" s="4">
        <v>597</v>
      </c>
      <c r="B115" s="4">
        <v>85</v>
      </c>
      <c r="C115" s="4">
        <v>16</v>
      </c>
      <c r="D115" s="4">
        <v>20</v>
      </c>
      <c r="E115" s="4">
        <v>6</v>
      </c>
      <c r="F115" s="4">
        <v>1</v>
      </c>
      <c r="G115" s="4">
        <v>2</v>
      </c>
      <c r="H115" s="4">
        <v>3</v>
      </c>
      <c r="I115" s="4">
        <v>1</v>
      </c>
      <c r="J115" s="4">
        <v>4</v>
      </c>
      <c r="K115" s="4">
        <v>3</v>
      </c>
      <c r="L115" s="4">
        <v>1</v>
      </c>
      <c r="M115" s="4"/>
      <c r="N115" s="4">
        <v>1</v>
      </c>
      <c r="O115" s="4">
        <v>2</v>
      </c>
      <c r="P115" s="4"/>
      <c r="Q115" s="4"/>
      <c r="R115" s="4">
        <v>1</v>
      </c>
      <c r="S115" s="4">
        <v>127</v>
      </c>
      <c r="T115" s="4">
        <v>21</v>
      </c>
      <c r="U115" s="4">
        <v>24</v>
      </c>
      <c r="V115" s="4">
        <v>19</v>
      </c>
      <c r="W115" s="4">
        <v>52</v>
      </c>
      <c r="X115" s="4">
        <v>1</v>
      </c>
      <c r="Y115" s="4">
        <v>8</v>
      </c>
      <c r="Z115" s="4">
        <v>1</v>
      </c>
      <c r="AA115" s="4">
        <v>15</v>
      </c>
      <c r="AB115" s="4">
        <v>9</v>
      </c>
      <c r="AC115" s="4">
        <v>10</v>
      </c>
      <c r="AD115" s="4">
        <v>3</v>
      </c>
      <c r="AE115" s="4">
        <v>0</v>
      </c>
      <c r="AF115" s="4" t="str">
        <f>TEXT("5937833102305484465","0")</f>
        <v>5937833102305480000</v>
      </c>
      <c r="AG115" s="5"/>
      <c r="AH115" s="4">
        <f>IFERROR(VLOOKUP(A115,SezioniCircoli!A:D,2,FALSE()),"Sezione Elettorale Errata")</f>
        <v>5</v>
      </c>
      <c r="AI115" s="4" t="str">
        <f>IFERROR(VLOOKUP(A115,SezioniCircoli!A:D,3,FALSE()),"Sezione Elettorale Errata")</f>
        <v>VILLA GORDIANI</v>
      </c>
    </row>
    <row r="116" spans="1:35" ht="13.2">
      <c r="A116" s="4">
        <v>598</v>
      </c>
      <c r="B116" s="4">
        <v>105</v>
      </c>
      <c r="C116" s="4">
        <v>21</v>
      </c>
      <c r="D116" s="4">
        <v>26</v>
      </c>
      <c r="E116" s="4">
        <v>6</v>
      </c>
      <c r="F116" s="4">
        <v>2</v>
      </c>
      <c r="G116" s="4">
        <v>3</v>
      </c>
      <c r="H116" s="4">
        <v>4</v>
      </c>
      <c r="I116" s="4">
        <v>4</v>
      </c>
      <c r="J116" s="4">
        <v>3</v>
      </c>
      <c r="K116" s="4"/>
      <c r="L116" s="4">
        <v>2</v>
      </c>
      <c r="M116" s="4">
        <v>1</v>
      </c>
      <c r="N116" s="4">
        <v>1</v>
      </c>
      <c r="O116" s="4">
        <v>1</v>
      </c>
      <c r="P116" s="4"/>
      <c r="Q116" s="4"/>
      <c r="R116" s="4">
        <v>2</v>
      </c>
      <c r="S116" s="4">
        <v>139</v>
      </c>
      <c r="T116" s="4">
        <v>23</v>
      </c>
      <c r="U116" s="4">
        <v>41</v>
      </c>
      <c r="V116" s="4">
        <v>26</v>
      </c>
      <c r="W116" s="4">
        <v>52</v>
      </c>
      <c r="X116" s="4">
        <v>1</v>
      </c>
      <c r="Y116" s="4">
        <v>12</v>
      </c>
      <c r="Z116" s="4">
        <v>2</v>
      </c>
      <c r="AA116" s="4">
        <v>9</v>
      </c>
      <c r="AB116" s="4">
        <v>17</v>
      </c>
      <c r="AC116" s="4">
        <v>5</v>
      </c>
      <c r="AD116" s="4">
        <v>2</v>
      </c>
      <c r="AE116" s="4">
        <v>0</v>
      </c>
      <c r="AF116" s="4" t="str">
        <f>TEXT("5937834072307254285","0")</f>
        <v>5937834072307250000</v>
      </c>
      <c r="AG116" s="5"/>
      <c r="AH116" s="4">
        <f>IFERROR(VLOOKUP(A116,SezioniCircoli!A:D,2,FALSE()),"Sezione Elettorale Errata")</f>
        <v>5</v>
      </c>
      <c r="AI116" s="4" t="str">
        <f>IFERROR(VLOOKUP(A116,SezioniCircoli!A:D,3,FALSE()),"Sezione Elettorale Errata")</f>
        <v>VILLA GORDIANI</v>
      </c>
    </row>
    <row r="117" spans="1:35" ht="13.2">
      <c r="A117" s="4">
        <v>599</v>
      </c>
      <c r="B117" s="4">
        <v>102</v>
      </c>
      <c r="C117" s="4">
        <v>23</v>
      </c>
      <c r="D117" s="4">
        <v>17</v>
      </c>
      <c r="E117" s="4">
        <v>6</v>
      </c>
      <c r="F117" s="4">
        <v>1</v>
      </c>
      <c r="G117" s="4"/>
      <c r="H117" s="4">
        <v>8</v>
      </c>
      <c r="I117" s="4">
        <v>2</v>
      </c>
      <c r="J117" s="4">
        <v>5</v>
      </c>
      <c r="K117" s="4"/>
      <c r="L117" s="4"/>
      <c r="M117" s="4">
        <v>4</v>
      </c>
      <c r="N117" s="4">
        <v>1</v>
      </c>
      <c r="O117" s="4"/>
      <c r="P117" s="4"/>
      <c r="Q117" s="4"/>
      <c r="R117" s="4">
        <v>3</v>
      </c>
      <c r="S117" s="4">
        <v>124</v>
      </c>
      <c r="T117" s="4">
        <v>11</v>
      </c>
      <c r="U117" s="4">
        <v>29</v>
      </c>
      <c r="V117" s="4">
        <v>20</v>
      </c>
      <c r="W117" s="4">
        <v>64</v>
      </c>
      <c r="X117" s="4">
        <v>0</v>
      </c>
      <c r="Y117" s="4">
        <v>13</v>
      </c>
      <c r="Z117" s="4">
        <v>2</v>
      </c>
      <c r="AA117" s="4">
        <v>10</v>
      </c>
      <c r="AB117" s="4">
        <v>17</v>
      </c>
      <c r="AC117" s="4">
        <v>9</v>
      </c>
      <c r="AD117" s="4">
        <v>2</v>
      </c>
      <c r="AE117" s="4">
        <v>0</v>
      </c>
      <c r="AF117" s="4" t="str">
        <f>TEXT("5937830842308761728","0")</f>
        <v>5937830842308760000</v>
      </c>
      <c r="AG117" s="5"/>
      <c r="AH117" s="4">
        <f>IFERROR(VLOOKUP(A117,SezioniCircoli!A:D,2,FALSE()),"Sezione Elettorale Errata")</f>
        <v>5</v>
      </c>
      <c r="AI117" s="4" t="str">
        <f>IFERROR(VLOOKUP(A117,SezioniCircoli!A:D,3,FALSE()),"Sezione Elettorale Errata")</f>
        <v>VILLA GORDIANI</v>
      </c>
    </row>
    <row r="118" spans="1:35" ht="13.2">
      <c r="A118" s="4">
        <v>600</v>
      </c>
      <c r="B118" s="4">
        <v>102</v>
      </c>
      <c r="C118" s="4">
        <v>22</v>
      </c>
      <c r="D118" s="4">
        <v>22</v>
      </c>
      <c r="E118" s="4">
        <v>3</v>
      </c>
      <c r="F118" s="4">
        <v>7</v>
      </c>
      <c r="G118" s="4">
        <v>6</v>
      </c>
      <c r="H118" s="4">
        <v>5</v>
      </c>
      <c r="I118" s="4">
        <v>0</v>
      </c>
      <c r="J118" s="4">
        <v>2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  <c r="Q118" s="4">
        <v>0</v>
      </c>
      <c r="R118" s="4">
        <v>6</v>
      </c>
      <c r="S118" s="4">
        <v>117</v>
      </c>
      <c r="T118" s="4">
        <v>16</v>
      </c>
      <c r="U118" s="4">
        <v>66</v>
      </c>
      <c r="V118" s="4">
        <v>8</v>
      </c>
      <c r="W118" s="4">
        <v>45</v>
      </c>
      <c r="X118" s="4">
        <v>3</v>
      </c>
      <c r="Y118" s="4">
        <v>13</v>
      </c>
      <c r="Z118" s="4">
        <v>3</v>
      </c>
      <c r="AA118" s="4">
        <v>11</v>
      </c>
      <c r="AB118" s="4">
        <v>8</v>
      </c>
      <c r="AC118" s="4">
        <v>6</v>
      </c>
      <c r="AD118" s="4">
        <v>2</v>
      </c>
      <c r="AE118" s="4">
        <v>0</v>
      </c>
      <c r="AF118" s="4" t="str">
        <f>TEXT("5937793086511972133","0")</f>
        <v>5937793086511970000</v>
      </c>
      <c r="AG118" s="5"/>
      <c r="AH118" s="4">
        <f>IFERROR(VLOOKUP(A118,SezioniCircoli!A:D,2,FALSE()),"Sezione Elettorale Errata")</f>
        <v>5</v>
      </c>
      <c r="AI118" s="4" t="str">
        <f>IFERROR(VLOOKUP(A118,SezioniCircoli!A:D,3,FALSE()),"Sezione Elettorale Errata")</f>
        <v>VILLA GORDIANI</v>
      </c>
    </row>
    <row r="119" spans="1:35" ht="13.2">
      <c r="A119" s="4">
        <v>601</v>
      </c>
      <c r="B119" s="4">
        <v>100</v>
      </c>
      <c r="C119" s="4">
        <v>9</v>
      </c>
      <c r="D119" s="4">
        <v>12</v>
      </c>
      <c r="E119" s="4">
        <v>5</v>
      </c>
      <c r="F119" s="4">
        <v>2</v>
      </c>
      <c r="G119" s="4"/>
      <c r="H119" s="4">
        <v>9</v>
      </c>
      <c r="I119" s="4"/>
      <c r="J119" s="4">
        <v>3</v>
      </c>
      <c r="K119" s="4"/>
      <c r="L119" s="4"/>
      <c r="M119" s="4"/>
      <c r="N119" s="4"/>
      <c r="O119" s="4"/>
      <c r="P119" s="4"/>
      <c r="Q119" s="4"/>
      <c r="R119" s="4">
        <v>4</v>
      </c>
      <c r="S119" s="4">
        <v>171</v>
      </c>
      <c r="T119" s="4">
        <v>9</v>
      </c>
      <c r="U119" s="4">
        <v>35</v>
      </c>
      <c r="V119" s="4">
        <v>15</v>
      </c>
      <c r="W119" s="4">
        <v>59</v>
      </c>
      <c r="X119" s="4">
        <v>0</v>
      </c>
      <c r="Y119" s="4">
        <v>8</v>
      </c>
      <c r="Z119" s="4">
        <v>2</v>
      </c>
      <c r="AA119" s="4">
        <v>7</v>
      </c>
      <c r="AB119" s="4">
        <v>13</v>
      </c>
      <c r="AC119" s="4">
        <v>11</v>
      </c>
      <c r="AD119" s="4">
        <v>1</v>
      </c>
      <c r="AE119" s="4">
        <v>0</v>
      </c>
      <c r="AF119" s="4" t="str">
        <f>TEXT("5937827912303660713","0")</f>
        <v>5937827912303660000</v>
      </c>
      <c r="AG119" s="5"/>
      <c r="AH119" s="4">
        <f>IFERROR(VLOOKUP(A119,SezioniCircoli!A:D,2,FALSE()),"Sezione Elettorale Errata")</f>
        <v>5</v>
      </c>
      <c r="AI119" s="4" t="str">
        <f>IFERROR(VLOOKUP(A119,SezioniCircoli!A:D,3,FALSE()),"Sezione Elettorale Errata")</f>
        <v>VILLA GORDIANI</v>
      </c>
    </row>
    <row r="120" spans="1:35" ht="13.2">
      <c r="A120" s="4">
        <v>602</v>
      </c>
      <c r="B120" s="4">
        <v>80</v>
      </c>
      <c r="C120" s="4">
        <v>18</v>
      </c>
      <c r="D120" s="4">
        <v>15</v>
      </c>
      <c r="E120" s="4">
        <v>5</v>
      </c>
      <c r="F120" s="4">
        <v>5</v>
      </c>
      <c r="G120" s="4">
        <v>1</v>
      </c>
      <c r="H120" s="4">
        <v>3</v>
      </c>
      <c r="I120" s="4"/>
      <c r="J120" s="4">
        <v>2</v>
      </c>
      <c r="K120" s="4"/>
      <c r="L120" s="4"/>
      <c r="M120" s="4">
        <v>2</v>
      </c>
      <c r="N120" s="4"/>
      <c r="O120" s="4"/>
      <c r="P120" s="4"/>
      <c r="Q120" s="4"/>
      <c r="R120" s="4">
        <v>2</v>
      </c>
      <c r="S120" s="4">
        <v>138</v>
      </c>
      <c r="T120" s="4">
        <v>12</v>
      </c>
      <c r="U120" s="4">
        <v>30</v>
      </c>
      <c r="V120" s="4">
        <v>8</v>
      </c>
      <c r="W120" s="4">
        <v>48</v>
      </c>
      <c r="X120" s="4">
        <v>1</v>
      </c>
      <c r="Y120" s="4">
        <v>19</v>
      </c>
      <c r="Z120" s="4">
        <v>5</v>
      </c>
      <c r="AA120" s="4">
        <v>5</v>
      </c>
      <c r="AB120" s="4">
        <v>13</v>
      </c>
      <c r="AC120" s="4"/>
      <c r="AD120" s="4"/>
      <c r="AE120" s="4"/>
      <c r="AF120" s="4" t="str">
        <f>TEXT("5937853487122231364","0")</f>
        <v>5937853487122230000</v>
      </c>
      <c r="AG120" s="5"/>
      <c r="AH120" s="4">
        <f>IFERROR(VLOOKUP(A120,SezioniCircoli!A:D,2,FALSE()),"Sezione Elettorale Errata")</f>
        <v>5</v>
      </c>
      <c r="AI120" s="4" t="str">
        <f>IFERROR(VLOOKUP(A120,SezioniCircoli!A:D,3,FALSE()),"Sezione Elettorale Errata")</f>
        <v>VILLA GORDIANI</v>
      </c>
    </row>
    <row r="121" spans="1:35" ht="13.2">
      <c r="A121" s="4">
        <v>603</v>
      </c>
      <c r="B121" s="4">
        <v>123</v>
      </c>
      <c r="C121" s="4">
        <v>10</v>
      </c>
      <c r="D121" s="4">
        <v>12</v>
      </c>
      <c r="E121" s="4">
        <v>8</v>
      </c>
      <c r="F121" s="4">
        <v>2</v>
      </c>
      <c r="G121" s="4">
        <v>4</v>
      </c>
      <c r="H121" s="4">
        <v>13</v>
      </c>
      <c r="I121" s="4">
        <v>1</v>
      </c>
      <c r="J121" s="4">
        <v>6</v>
      </c>
      <c r="K121" s="4"/>
      <c r="L121" s="4">
        <v>1</v>
      </c>
      <c r="M121" s="4">
        <v>12</v>
      </c>
      <c r="N121" s="4">
        <v>1</v>
      </c>
      <c r="O121" s="4">
        <v>2</v>
      </c>
      <c r="P121" s="4"/>
      <c r="Q121" s="4"/>
      <c r="R121" s="4"/>
      <c r="S121" s="4">
        <v>143</v>
      </c>
      <c r="T121" s="4">
        <v>24</v>
      </c>
      <c r="U121" s="4">
        <v>30</v>
      </c>
      <c r="V121" s="4">
        <v>16</v>
      </c>
      <c r="W121" s="4">
        <v>56</v>
      </c>
      <c r="X121" s="4"/>
      <c r="Y121" s="4">
        <v>10</v>
      </c>
      <c r="Z121" s="4">
        <v>3</v>
      </c>
      <c r="AA121" s="4">
        <v>7</v>
      </c>
      <c r="AB121" s="4">
        <v>16</v>
      </c>
      <c r="AC121" s="4">
        <v>10</v>
      </c>
      <c r="AD121" s="4">
        <v>2</v>
      </c>
      <c r="AE121" s="4"/>
      <c r="AF121" s="4" t="str">
        <f>TEXT("5937854687123253289","0")</f>
        <v>5937854687123250000</v>
      </c>
      <c r="AG121" s="5"/>
      <c r="AH121" s="4">
        <f>IFERROR(VLOOKUP(A121,SezioniCircoli!A:D,2,FALSE()),"Sezione Elettorale Errata")</f>
        <v>5</v>
      </c>
      <c r="AI121" s="4" t="str">
        <f>IFERROR(VLOOKUP(A121,SezioniCircoli!A:D,3,FALSE()),"Sezione Elettorale Errata")</f>
        <v>VILLA GORDIANI</v>
      </c>
    </row>
    <row r="122" spans="1:35" ht="13.2">
      <c r="A122" s="4">
        <v>604</v>
      </c>
      <c r="B122" s="4">
        <v>46</v>
      </c>
      <c r="C122" s="4">
        <v>12</v>
      </c>
      <c r="D122" s="4">
        <v>7</v>
      </c>
      <c r="E122" s="4"/>
      <c r="F122" s="4"/>
      <c r="G122" s="4"/>
      <c r="H122" s="4">
        <v>2</v>
      </c>
      <c r="I122" s="4"/>
      <c r="J122" s="4">
        <v>11</v>
      </c>
      <c r="K122" s="4"/>
      <c r="L122" s="4"/>
      <c r="M122" s="4">
        <v>3</v>
      </c>
      <c r="N122" s="4"/>
      <c r="O122" s="4">
        <v>1</v>
      </c>
      <c r="P122" s="4"/>
      <c r="Q122" s="4"/>
      <c r="R122" s="4">
        <v>1</v>
      </c>
      <c r="S122" s="4">
        <v>77</v>
      </c>
      <c r="T122" s="4">
        <v>3</v>
      </c>
      <c r="U122" s="4">
        <v>5</v>
      </c>
      <c r="V122" s="4">
        <v>10</v>
      </c>
      <c r="W122" s="4">
        <v>29</v>
      </c>
      <c r="X122" s="4">
        <v>1</v>
      </c>
      <c r="Y122" s="4">
        <v>2</v>
      </c>
      <c r="Z122" s="4">
        <v>3</v>
      </c>
      <c r="AA122" s="4">
        <v>3</v>
      </c>
      <c r="AB122" s="4">
        <v>0</v>
      </c>
      <c r="AC122" s="4">
        <v>8</v>
      </c>
      <c r="AD122" s="4">
        <v>0</v>
      </c>
      <c r="AE122" s="4"/>
      <c r="AF122" s="4" t="str">
        <f>TEXT("5937872856697379751","0")</f>
        <v>5937872856697370000</v>
      </c>
      <c r="AG122" s="5"/>
      <c r="AH122" s="4">
        <f>IFERROR(VLOOKUP(A122,SezioniCircoli!A:D,2,FALSE()),"Sezione Elettorale Errata")</f>
        <v>5</v>
      </c>
      <c r="AI122" s="4" t="str">
        <f>IFERROR(VLOOKUP(A122,SezioniCircoli!A:D,3,FALSE()),"Sezione Elettorale Errata")</f>
        <v>ALESSANDRINO</v>
      </c>
    </row>
    <row r="123" spans="1:35" ht="13.2">
      <c r="A123" s="4">
        <v>605</v>
      </c>
      <c r="B123" s="4">
        <v>24</v>
      </c>
      <c r="C123" s="4">
        <v>4</v>
      </c>
      <c r="D123" s="4">
        <v>4</v>
      </c>
      <c r="E123" s="4">
        <v>2</v>
      </c>
      <c r="F123" s="4">
        <v>1</v>
      </c>
      <c r="G123" s="4">
        <v>1</v>
      </c>
      <c r="H123" s="4">
        <v>1</v>
      </c>
      <c r="I123" s="4">
        <v>2</v>
      </c>
      <c r="J123" s="4">
        <v>1</v>
      </c>
      <c r="K123" s="4"/>
      <c r="L123" s="4"/>
      <c r="M123" s="4"/>
      <c r="N123" s="4"/>
      <c r="O123" s="4"/>
      <c r="P123" s="4"/>
      <c r="Q123" s="4"/>
      <c r="R123" s="4">
        <v>0</v>
      </c>
      <c r="S123" s="4">
        <v>49</v>
      </c>
      <c r="T123" s="4">
        <v>7</v>
      </c>
      <c r="U123" s="4">
        <v>9</v>
      </c>
      <c r="V123" s="4">
        <v>8</v>
      </c>
      <c r="W123" s="4">
        <v>31</v>
      </c>
      <c r="X123" s="4">
        <v>0</v>
      </c>
      <c r="Y123" s="4">
        <v>2</v>
      </c>
      <c r="Z123" s="4">
        <v>0</v>
      </c>
      <c r="AA123" s="4">
        <v>4</v>
      </c>
      <c r="AB123" s="4">
        <v>0</v>
      </c>
      <c r="AC123" s="4">
        <v>0</v>
      </c>
      <c r="AD123" s="4">
        <v>0</v>
      </c>
      <c r="AE123" s="4"/>
      <c r="AF123" s="4" t="str">
        <f>TEXT("5937873746691529871","0")</f>
        <v>5937873746691520000</v>
      </c>
      <c r="AG123" s="5"/>
      <c r="AH123" s="4">
        <f>IFERROR(VLOOKUP(A123,SezioniCircoli!A:D,2,FALSE()),"Sezione Elettorale Errata")</f>
        <v>5</v>
      </c>
      <c r="AI123" s="4" t="str">
        <f>IFERROR(VLOOKUP(A123,SezioniCircoli!A:D,3,FALSE()),"Sezione Elettorale Errata")</f>
        <v>ALESSANDRINO</v>
      </c>
    </row>
    <row r="124" spans="1:35" ht="13.2">
      <c r="A124" s="4">
        <v>606</v>
      </c>
      <c r="B124" s="4">
        <v>34</v>
      </c>
      <c r="C124" s="4">
        <v>8</v>
      </c>
      <c r="D124" s="4">
        <v>7</v>
      </c>
      <c r="E124" s="4">
        <v>1</v>
      </c>
      <c r="F124" s="4"/>
      <c r="G124" s="4"/>
      <c r="H124" s="4">
        <v>1</v>
      </c>
      <c r="I124" s="4"/>
      <c r="J124" s="4">
        <v>1</v>
      </c>
      <c r="K124" s="4"/>
      <c r="L124" s="4"/>
      <c r="M124" s="4"/>
      <c r="N124" s="4"/>
      <c r="O124" s="4"/>
      <c r="P124" s="4"/>
      <c r="Q124" s="4"/>
      <c r="R124" s="4">
        <v>1</v>
      </c>
      <c r="S124" s="4">
        <v>48</v>
      </c>
      <c r="T124" s="4">
        <v>7</v>
      </c>
      <c r="U124" s="4">
        <v>10</v>
      </c>
      <c r="V124" s="4">
        <v>3</v>
      </c>
      <c r="W124" s="4">
        <v>24</v>
      </c>
      <c r="X124" s="4">
        <v>0</v>
      </c>
      <c r="Y124" s="4">
        <v>1</v>
      </c>
      <c r="Z124" s="4">
        <v>0</v>
      </c>
      <c r="AA124" s="4">
        <v>4</v>
      </c>
      <c r="AB124" s="4">
        <v>3</v>
      </c>
      <c r="AC124" s="4">
        <v>4</v>
      </c>
      <c r="AD124" s="4">
        <v>1</v>
      </c>
      <c r="AE124" s="4"/>
      <c r="AF124" s="4" t="str">
        <f>TEXT("5937874356694464059","0")</f>
        <v>5937874356694460000</v>
      </c>
      <c r="AG124" s="5"/>
      <c r="AH124" s="4">
        <f>IFERROR(VLOOKUP(A124,SezioniCircoli!A:D,2,FALSE()),"Sezione Elettorale Errata")</f>
        <v>5</v>
      </c>
      <c r="AI124" s="4" t="str">
        <f>IFERROR(VLOOKUP(A124,SezioniCircoli!A:D,3,FALSE()),"Sezione Elettorale Errata")</f>
        <v>ALESSANDRINO</v>
      </c>
    </row>
    <row r="125" spans="1:35" ht="13.2">
      <c r="A125" s="4">
        <v>607</v>
      </c>
      <c r="B125" s="4">
        <v>69</v>
      </c>
      <c r="C125" s="4">
        <v>12</v>
      </c>
      <c r="D125" s="4">
        <v>13</v>
      </c>
      <c r="E125" s="4">
        <v>6</v>
      </c>
      <c r="F125" s="4">
        <v>1</v>
      </c>
      <c r="G125" s="4"/>
      <c r="H125" s="4"/>
      <c r="I125" s="4"/>
      <c r="J125" s="4">
        <v>5</v>
      </c>
      <c r="K125" s="4"/>
      <c r="L125" s="4"/>
      <c r="M125" s="4">
        <v>1</v>
      </c>
      <c r="N125" s="4"/>
      <c r="O125" s="4"/>
      <c r="P125" s="4"/>
      <c r="Q125" s="4"/>
      <c r="R125" s="4">
        <v>0</v>
      </c>
      <c r="S125" s="4">
        <v>64</v>
      </c>
      <c r="T125" s="4">
        <v>6</v>
      </c>
      <c r="U125" s="4">
        <v>14</v>
      </c>
      <c r="V125" s="4">
        <v>6</v>
      </c>
      <c r="W125" s="4">
        <v>31</v>
      </c>
      <c r="X125" s="4">
        <v>3</v>
      </c>
      <c r="Y125" s="4">
        <v>3</v>
      </c>
      <c r="Z125" s="4">
        <v>1</v>
      </c>
      <c r="AA125" s="4">
        <v>2</v>
      </c>
      <c r="AB125" s="4">
        <v>4</v>
      </c>
      <c r="AC125" s="4">
        <v>4</v>
      </c>
      <c r="AD125" s="4">
        <v>0</v>
      </c>
      <c r="AE125" s="4"/>
      <c r="AF125" s="4" t="str">
        <f>TEXT("5937878106695121047","0")</f>
        <v>5937878106695120000</v>
      </c>
      <c r="AG125" s="5"/>
      <c r="AH125" s="4">
        <f>IFERROR(VLOOKUP(A125,SezioniCircoli!A:D,2,FALSE()),"Sezione Elettorale Errata")</f>
        <v>5</v>
      </c>
      <c r="AI125" s="4" t="str">
        <f>IFERROR(VLOOKUP(A125,SezioniCircoli!A:D,3,FALSE()),"Sezione Elettorale Errata")</f>
        <v>ALESSANDRINO</v>
      </c>
    </row>
    <row r="126" spans="1:35" ht="13.2">
      <c r="A126" s="4">
        <v>608</v>
      </c>
      <c r="B126" s="4">
        <v>53</v>
      </c>
      <c r="C126" s="4">
        <v>5</v>
      </c>
      <c r="D126" s="4">
        <v>2</v>
      </c>
      <c r="E126" s="4"/>
      <c r="F126" s="4">
        <v>4</v>
      </c>
      <c r="G126" s="4"/>
      <c r="H126" s="4">
        <v>2</v>
      </c>
      <c r="I126" s="4">
        <v>3</v>
      </c>
      <c r="J126" s="4">
        <v>2</v>
      </c>
      <c r="K126" s="4"/>
      <c r="L126" s="4"/>
      <c r="M126" s="4"/>
      <c r="N126" s="4"/>
      <c r="O126" s="4"/>
      <c r="P126" s="4"/>
      <c r="Q126" s="4"/>
      <c r="R126" s="4">
        <v>2</v>
      </c>
      <c r="S126" s="4">
        <v>53</v>
      </c>
      <c r="T126" s="4">
        <v>9</v>
      </c>
      <c r="U126" s="4">
        <v>16</v>
      </c>
      <c r="V126" s="4">
        <v>8</v>
      </c>
      <c r="W126" s="4">
        <v>56</v>
      </c>
      <c r="X126" s="4">
        <v>1</v>
      </c>
      <c r="Y126" s="4">
        <v>1</v>
      </c>
      <c r="Z126" s="4">
        <v>3</v>
      </c>
      <c r="AA126" s="4">
        <v>6</v>
      </c>
      <c r="AB126" s="4">
        <v>4</v>
      </c>
      <c r="AC126" s="4">
        <v>4</v>
      </c>
      <c r="AD126" s="4">
        <v>0</v>
      </c>
      <c r="AE126" s="4"/>
      <c r="AF126" s="4" t="str">
        <f>TEXT("5937878706695034671","0")</f>
        <v>5937878706695030000</v>
      </c>
      <c r="AG126" s="5"/>
      <c r="AH126" s="4">
        <f>IFERROR(VLOOKUP(A126,SezioniCircoli!A:D,2,FALSE()),"Sezione Elettorale Errata")</f>
        <v>5</v>
      </c>
      <c r="AI126" s="4" t="str">
        <f>IFERROR(VLOOKUP(A126,SezioniCircoli!A:D,3,FALSE()),"Sezione Elettorale Errata")</f>
        <v>ALESSANDRINO</v>
      </c>
    </row>
    <row r="127" spans="1:35" ht="13.2">
      <c r="A127" s="4">
        <v>614</v>
      </c>
      <c r="B127" s="4">
        <v>77</v>
      </c>
      <c r="C127" s="4">
        <v>15</v>
      </c>
      <c r="D127" s="4">
        <v>9</v>
      </c>
      <c r="E127" s="4">
        <v>5</v>
      </c>
      <c r="F127" s="4">
        <v>1</v>
      </c>
      <c r="G127" s="4">
        <v>0</v>
      </c>
      <c r="H127" s="4">
        <v>5</v>
      </c>
      <c r="I127" s="4">
        <v>0</v>
      </c>
      <c r="J127" s="4">
        <v>1</v>
      </c>
      <c r="K127" s="4">
        <v>0</v>
      </c>
      <c r="L127" s="4">
        <v>1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 t="str">
        <f>TEXT("5937814577421683389","0")</f>
        <v>5937814577421680000</v>
      </c>
      <c r="AG127" s="5"/>
      <c r="AH127" s="4">
        <f>IFERROR(VLOOKUP(A127,SezioniCircoli!A:D,2,FALSE()),"Sezione Elettorale Errata")</f>
        <v>5</v>
      </c>
      <c r="AI127" s="4" t="str">
        <f>IFERROR(VLOOKUP(A127,SezioniCircoli!A:D,3,FALSE()),"Sezione Elettorale Errata")</f>
        <v>ALESSANDRINO</v>
      </c>
    </row>
    <row r="128" spans="1:35" ht="13.2">
      <c r="A128" s="4">
        <v>615</v>
      </c>
      <c r="B128" s="4">
        <v>61</v>
      </c>
      <c r="C128" s="4">
        <v>10</v>
      </c>
      <c r="D128" s="4">
        <v>6</v>
      </c>
      <c r="E128" s="4">
        <v>0</v>
      </c>
      <c r="F128" s="4">
        <v>0</v>
      </c>
      <c r="G128" s="4">
        <v>1</v>
      </c>
      <c r="H128" s="4">
        <v>4</v>
      </c>
      <c r="I128" s="4">
        <v>1</v>
      </c>
      <c r="J128" s="4">
        <v>5</v>
      </c>
      <c r="K128" s="4">
        <v>0</v>
      </c>
      <c r="L128" s="4">
        <v>2</v>
      </c>
      <c r="M128" s="4">
        <v>1</v>
      </c>
      <c r="N128" s="4">
        <v>2</v>
      </c>
      <c r="O128" s="4">
        <v>0</v>
      </c>
      <c r="P128" s="4">
        <v>0</v>
      </c>
      <c r="Q128" s="4">
        <v>0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 t="str">
        <f>TEXT("5937832537426841600","0")</f>
        <v>5937832537426840000</v>
      </c>
      <c r="AG128" s="5"/>
      <c r="AH128" s="4">
        <f>IFERROR(VLOOKUP(A128,SezioniCircoli!A:D,2,FALSE()),"Sezione Elettorale Errata")</f>
        <v>5</v>
      </c>
      <c r="AI128" s="4" t="str">
        <f>IFERROR(VLOOKUP(A128,SezioniCircoli!A:D,3,FALSE()),"Sezione Elettorale Errata")</f>
        <v>ALESSANDRINO</v>
      </c>
    </row>
    <row r="129" spans="1:35" ht="13.2">
      <c r="A129" s="4">
        <v>617</v>
      </c>
      <c r="B129" s="4">
        <v>115</v>
      </c>
      <c r="C129" s="4">
        <v>12</v>
      </c>
      <c r="D129" s="4">
        <v>13</v>
      </c>
      <c r="E129" s="4">
        <v>7</v>
      </c>
      <c r="F129" s="4">
        <v>0</v>
      </c>
      <c r="G129" s="4">
        <v>2</v>
      </c>
      <c r="H129" s="4">
        <v>7</v>
      </c>
      <c r="I129" s="4">
        <v>1</v>
      </c>
      <c r="J129" s="4">
        <v>4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 t="str">
        <f>TEXT("5937815357424937093","0")</f>
        <v>5937815357424930000</v>
      </c>
      <c r="AG129" s="5"/>
      <c r="AH129" s="4">
        <f>IFERROR(VLOOKUP(A129,SezioniCircoli!A:D,2,FALSE()),"Sezione Elettorale Errata")</f>
        <v>5</v>
      </c>
      <c r="AI129" s="4" t="str">
        <f>IFERROR(VLOOKUP(A129,SezioniCircoli!A:D,3,FALSE()),"Sezione Elettorale Errata")</f>
        <v>ALESSANDRINO</v>
      </c>
    </row>
    <row r="130" spans="1:35" ht="13.2">
      <c r="A130" s="4">
        <v>618</v>
      </c>
      <c r="B130" s="4">
        <v>80</v>
      </c>
      <c r="C130" s="4">
        <v>6</v>
      </c>
      <c r="D130" s="4">
        <v>8</v>
      </c>
      <c r="E130" s="4">
        <v>3</v>
      </c>
      <c r="F130" s="4">
        <v>0</v>
      </c>
      <c r="G130" s="4">
        <v>0</v>
      </c>
      <c r="H130" s="4">
        <v>5</v>
      </c>
      <c r="I130" s="4">
        <v>1</v>
      </c>
      <c r="J130" s="4">
        <v>5</v>
      </c>
      <c r="K130" s="4">
        <v>0</v>
      </c>
      <c r="L130" s="4">
        <v>1</v>
      </c>
      <c r="M130" s="4">
        <v>3</v>
      </c>
      <c r="N130" s="4">
        <v>0</v>
      </c>
      <c r="O130" s="4">
        <v>1</v>
      </c>
      <c r="P130" s="4">
        <v>0</v>
      </c>
      <c r="Q130" s="4"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 t="str">
        <f>TEXT("5937816087421393668","0")</f>
        <v>5937816087421390000</v>
      </c>
      <c r="AG130" s="5"/>
      <c r="AH130" s="4">
        <f>IFERROR(VLOOKUP(A130,SezioniCircoli!A:D,2,FALSE()),"Sezione Elettorale Errata")</f>
        <v>5</v>
      </c>
      <c r="AI130" s="4" t="str">
        <f>IFERROR(VLOOKUP(A130,SezioniCircoli!A:D,3,FALSE()),"Sezione Elettorale Errata")</f>
        <v>ALESSANDRINO</v>
      </c>
    </row>
    <row r="131" spans="1:35" ht="13.2">
      <c r="A131" s="4">
        <v>619</v>
      </c>
      <c r="B131" s="4">
        <v>70</v>
      </c>
      <c r="C131" s="4">
        <v>10</v>
      </c>
      <c r="D131" s="4">
        <v>8</v>
      </c>
      <c r="E131" s="4">
        <v>2</v>
      </c>
      <c r="F131" s="4">
        <v>1</v>
      </c>
      <c r="G131" s="4">
        <v>0</v>
      </c>
      <c r="H131" s="4">
        <v>6</v>
      </c>
      <c r="I131" s="4">
        <v>2</v>
      </c>
      <c r="J131" s="4">
        <v>4</v>
      </c>
      <c r="K131" s="4">
        <v>1</v>
      </c>
      <c r="L131" s="4">
        <v>0</v>
      </c>
      <c r="M131" s="4">
        <v>6</v>
      </c>
      <c r="N131" s="4">
        <v>1</v>
      </c>
      <c r="O131" s="4">
        <v>0</v>
      </c>
      <c r="P131" s="4">
        <v>0</v>
      </c>
      <c r="Q131" s="4"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 t="str">
        <f>TEXT("5937816677422600827","0")</f>
        <v>5937816677422600000</v>
      </c>
      <c r="AG131" s="5"/>
      <c r="AH131" s="4">
        <f>IFERROR(VLOOKUP(A131,SezioniCircoli!A:D,2,FALSE()),"Sezione Elettorale Errata")</f>
        <v>5</v>
      </c>
      <c r="AI131" s="4" t="str">
        <f>IFERROR(VLOOKUP(A131,SezioniCircoli!A:D,3,FALSE()),"Sezione Elettorale Errata")</f>
        <v>ALESSANDRINO</v>
      </c>
    </row>
    <row r="132" spans="1:35" ht="13.2">
      <c r="A132" s="4">
        <v>631</v>
      </c>
      <c r="B132" s="4">
        <v>79</v>
      </c>
      <c r="C132" s="4">
        <v>16</v>
      </c>
      <c r="D132" s="4">
        <v>14</v>
      </c>
      <c r="E132" s="4">
        <v>5</v>
      </c>
      <c r="F132" s="4">
        <v>1</v>
      </c>
      <c r="G132" s="4">
        <v>0</v>
      </c>
      <c r="H132" s="4">
        <v>9</v>
      </c>
      <c r="I132" s="4">
        <v>0</v>
      </c>
      <c r="J132" s="4">
        <v>7</v>
      </c>
      <c r="K132" s="4">
        <v>0</v>
      </c>
      <c r="L132" s="4">
        <v>0</v>
      </c>
      <c r="M132" s="4">
        <v>3</v>
      </c>
      <c r="N132" s="4">
        <v>1</v>
      </c>
      <c r="O132" s="4">
        <v>0</v>
      </c>
      <c r="P132" s="4">
        <v>0</v>
      </c>
      <c r="Q132" s="4">
        <v>0</v>
      </c>
      <c r="R132" s="4">
        <v>3</v>
      </c>
      <c r="S132" s="4">
        <v>156</v>
      </c>
      <c r="T132" s="4">
        <v>12</v>
      </c>
      <c r="U132" s="4">
        <v>27</v>
      </c>
      <c r="V132" s="4">
        <v>16</v>
      </c>
      <c r="W132" s="4">
        <v>51</v>
      </c>
      <c r="X132" s="4">
        <v>2</v>
      </c>
      <c r="Y132" s="4">
        <v>6</v>
      </c>
      <c r="Z132" s="4">
        <v>3</v>
      </c>
      <c r="AA132" s="4">
        <v>8</v>
      </c>
      <c r="AB132" s="4">
        <v>8</v>
      </c>
      <c r="AC132" s="4">
        <v>3</v>
      </c>
      <c r="AD132" s="4">
        <v>0</v>
      </c>
      <c r="AE132" s="4">
        <v>0</v>
      </c>
      <c r="AF132" s="4" t="str">
        <f>TEXT("5937821055921368740","0")</f>
        <v>5937821055921360000</v>
      </c>
      <c r="AG132" s="5"/>
      <c r="AH132" s="4">
        <f>IFERROR(VLOOKUP(A132,SezioniCircoli!A:D,2,FALSE()),"Sezione Elettorale Errata")</f>
        <v>5</v>
      </c>
      <c r="AI132" s="4" t="str">
        <f>IFERROR(VLOOKUP(A132,SezioniCircoli!A:D,3,FALSE()),"Sezione Elettorale Errata")</f>
        <v>TOR SAPIENZA TOR TRE TESTE</v>
      </c>
    </row>
    <row r="133" spans="1:35" ht="13.2">
      <c r="A133" s="4">
        <v>632</v>
      </c>
      <c r="B133" s="4">
        <v>66</v>
      </c>
      <c r="C133" s="4">
        <v>20</v>
      </c>
      <c r="D133" s="4">
        <v>18</v>
      </c>
      <c r="E133" s="4">
        <v>13</v>
      </c>
      <c r="F133" s="4">
        <v>3</v>
      </c>
      <c r="G133" s="4">
        <v>0</v>
      </c>
      <c r="H133" s="4">
        <v>8</v>
      </c>
      <c r="I133" s="4">
        <v>0</v>
      </c>
      <c r="J133" s="4">
        <v>5</v>
      </c>
      <c r="K133" s="4">
        <v>0</v>
      </c>
      <c r="L133" s="4">
        <v>0</v>
      </c>
      <c r="M133" s="4">
        <v>5</v>
      </c>
      <c r="N133" s="4">
        <v>0</v>
      </c>
      <c r="O133" s="4">
        <v>0</v>
      </c>
      <c r="P133" s="4">
        <v>0</v>
      </c>
      <c r="Q133" s="4">
        <v>0</v>
      </c>
      <c r="R133" s="4">
        <v>2</v>
      </c>
      <c r="S133" s="4">
        <v>47</v>
      </c>
      <c r="T133" s="4">
        <v>13</v>
      </c>
      <c r="U133" s="4">
        <v>25</v>
      </c>
      <c r="V133" s="4">
        <v>7</v>
      </c>
      <c r="W133" s="4">
        <v>24</v>
      </c>
      <c r="X133" s="4">
        <v>0</v>
      </c>
      <c r="Y133" s="4">
        <v>0</v>
      </c>
      <c r="Z133" s="4">
        <v>2</v>
      </c>
      <c r="AA133" s="4">
        <v>5</v>
      </c>
      <c r="AB133" s="4">
        <v>5</v>
      </c>
      <c r="AC133" s="4">
        <v>3</v>
      </c>
      <c r="AD133" s="4">
        <v>0</v>
      </c>
      <c r="AE133" s="4">
        <v>0</v>
      </c>
      <c r="AF133" s="4" t="str">
        <f>TEXT("5937815825924188767","0")</f>
        <v>5937815825924180000</v>
      </c>
      <c r="AG133" s="5"/>
      <c r="AH133" s="4">
        <f>IFERROR(VLOOKUP(A133,SezioniCircoli!A:D,2,FALSE()),"Sezione Elettorale Errata")</f>
        <v>5</v>
      </c>
      <c r="AI133" s="4" t="str">
        <f>IFERROR(VLOOKUP(A133,SezioniCircoli!A:D,3,FALSE()),"Sezione Elettorale Errata")</f>
        <v>TOR SAPIENZA TOR TRE TESTE</v>
      </c>
    </row>
    <row r="134" spans="1:35" ht="13.2">
      <c r="A134" s="4">
        <v>633</v>
      </c>
      <c r="B134" s="4">
        <v>68</v>
      </c>
      <c r="C134" s="4">
        <v>9</v>
      </c>
      <c r="D134" s="4">
        <v>15</v>
      </c>
      <c r="E134" s="4">
        <v>4</v>
      </c>
      <c r="F134" s="4">
        <v>3</v>
      </c>
      <c r="G134" s="4">
        <v>2</v>
      </c>
      <c r="H134" s="4">
        <v>15</v>
      </c>
      <c r="I134" s="4">
        <v>5</v>
      </c>
      <c r="J134" s="4">
        <v>2</v>
      </c>
      <c r="K134" s="4"/>
      <c r="L134" s="4"/>
      <c r="M134" s="4">
        <v>1</v>
      </c>
      <c r="N134" s="4"/>
      <c r="O134" s="4"/>
      <c r="P134" s="4"/>
      <c r="Q134" s="4"/>
      <c r="R134" s="4">
        <v>2</v>
      </c>
      <c r="S134" s="4">
        <v>89</v>
      </c>
      <c r="T134" s="4">
        <v>9</v>
      </c>
      <c r="U134" s="4">
        <v>25</v>
      </c>
      <c r="V134" s="4">
        <v>13</v>
      </c>
      <c r="W134" s="4">
        <v>37</v>
      </c>
      <c r="X134" s="4">
        <v>2</v>
      </c>
      <c r="Y134" s="4">
        <v>6</v>
      </c>
      <c r="Z134" s="4">
        <v>0</v>
      </c>
      <c r="AA134" s="4">
        <v>6</v>
      </c>
      <c r="AB134" s="4">
        <v>6</v>
      </c>
      <c r="AC134" s="4">
        <v>5</v>
      </c>
      <c r="AD134" s="4">
        <v>0</v>
      </c>
      <c r="AE134" s="4">
        <v>0</v>
      </c>
      <c r="AF134" s="4" t="str">
        <f>TEXT("5937848431812726852","0")</f>
        <v>5937848431812720000</v>
      </c>
      <c r="AG134" s="5"/>
      <c r="AH134" s="4">
        <f>IFERROR(VLOOKUP(A134,SezioniCircoli!A:D,2,FALSE()),"Sezione Elettorale Errata")</f>
        <v>5</v>
      </c>
      <c r="AI134" s="4" t="str">
        <f>IFERROR(VLOOKUP(A134,SezioniCircoli!A:D,3,FALSE()),"Sezione Elettorale Errata")</f>
        <v>TOR SAPIENZA TOR TRE TESTE</v>
      </c>
    </row>
    <row r="135" spans="1:35" ht="13.2">
      <c r="A135" s="4">
        <v>634</v>
      </c>
      <c r="B135" s="4">
        <v>72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1</v>
      </c>
      <c r="S135" s="4">
        <v>100</v>
      </c>
      <c r="T135" s="4">
        <v>18</v>
      </c>
      <c r="U135" s="4">
        <v>17</v>
      </c>
      <c r="V135" s="4">
        <v>17</v>
      </c>
      <c r="W135" s="4">
        <v>27</v>
      </c>
      <c r="X135" s="4">
        <v>1</v>
      </c>
      <c r="Y135" s="4">
        <v>3</v>
      </c>
      <c r="Z135" s="4">
        <v>0</v>
      </c>
      <c r="AA135" s="4">
        <v>9</v>
      </c>
      <c r="AB135" s="4">
        <v>9</v>
      </c>
      <c r="AC135" s="4">
        <v>6</v>
      </c>
      <c r="AD135" s="4">
        <v>1</v>
      </c>
      <c r="AE135" s="4">
        <v>0</v>
      </c>
      <c r="AF135" s="4" t="str">
        <f>TEXT("5937811055922413467","0")</f>
        <v>5937811055922410000</v>
      </c>
      <c r="AG135" s="5"/>
      <c r="AH135" s="4">
        <f>IFERROR(VLOOKUP(A135,SezioniCircoli!A:D,2,FALSE()),"Sezione Elettorale Errata")</f>
        <v>5</v>
      </c>
      <c r="AI135" s="4" t="str">
        <f>IFERROR(VLOOKUP(A135,SezioniCircoli!A:D,3,FALSE()),"Sezione Elettorale Errata")</f>
        <v>TOR SAPIENZA TOR TRE TESTE</v>
      </c>
    </row>
    <row r="136" spans="1:35" ht="13.2">
      <c r="A136" s="4">
        <v>635</v>
      </c>
      <c r="B136" s="4">
        <v>92</v>
      </c>
      <c r="C136" s="4">
        <v>20</v>
      </c>
      <c r="D136" s="4">
        <v>20</v>
      </c>
      <c r="E136" s="4">
        <v>12</v>
      </c>
      <c r="F136" s="4">
        <v>2</v>
      </c>
      <c r="G136" s="4">
        <v>0</v>
      </c>
      <c r="H136" s="4">
        <v>12</v>
      </c>
      <c r="I136" s="4">
        <v>4</v>
      </c>
      <c r="J136" s="4">
        <v>8</v>
      </c>
      <c r="K136" s="4">
        <v>1</v>
      </c>
      <c r="L136" s="4">
        <v>0</v>
      </c>
      <c r="M136" s="4">
        <v>3</v>
      </c>
      <c r="N136" s="4">
        <v>0</v>
      </c>
      <c r="O136" s="4">
        <v>0</v>
      </c>
      <c r="P136" s="4">
        <v>0</v>
      </c>
      <c r="Q136" s="4">
        <v>0</v>
      </c>
      <c r="R136" s="4">
        <v>1</v>
      </c>
      <c r="S136" s="4">
        <v>125</v>
      </c>
      <c r="T136" s="4">
        <v>7</v>
      </c>
      <c r="U136" s="4">
        <v>37</v>
      </c>
      <c r="V136" s="4">
        <v>15</v>
      </c>
      <c r="W136" s="4">
        <v>46</v>
      </c>
      <c r="X136" s="4">
        <v>1</v>
      </c>
      <c r="Y136" s="4">
        <v>13</v>
      </c>
      <c r="Z136" s="4">
        <v>2</v>
      </c>
      <c r="AA136" s="4">
        <v>6</v>
      </c>
      <c r="AB136" s="4">
        <v>10</v>
      </c>
      <c r="AC136" s="4">
        <v>4</v>
      </c>
      <c r="AD136" s="4">
        <v>2</v>
      </c>
      <c r="AE136" s="4">
        <v>0</v>
      </c>
      <c r="AF136" s="4" t="str">
        <f>TEXT("5937803365928718732","0")</f>
        <v>5937803365928710000</v>
      </c>
      <c r="AG136" s="5"/>
      <c r="AH136" s="4">
        <f>IFERROR(VLOOKUP(A136,SezioniCircoli!A:D,2,FALSE()),"Sezione Elettorale Errata")</f>
        <v>5</v>
      </c>
      <c r="AI136" s="4" t="str">
        <f>IFERROR(VLOOKUP(A136,SezioniCircoli!A:D,3,FALSE()),"Sezione Elettorale Errata")</f>
        <v>TOR SAPIENZA TOR TRE TESTE</v>
      </c>
    </row>
    <row r="137" spans="1:35" ht="13.2">
      <c r="A137" s="4">
        <v>636</v>
      </c>
      <c r="B137" s="4">
        <v>57</v>
      </c>
      <c r="C137" s="4">
        <v>5</v>
      </c>
      <c r="D137" s="4">
        <v>5</v>
      </c>
      <c r="E137" s="4">
        <v>2</v>
      </c>
      <c r="F137" s="4"/>
      <c r="G137" s="4">
        <v>3</v>
      </c>
      <c r="H137" s="4">
        <v>1</v>
      </c>
      <c r="I137" s="4">
        <v>5</v>
      </c>
      <c r="J137" s="4">
        <v>8</v>
      </c>
      <c r="K137" s="4">
        <v>1</v>
      </c>
      <c r="L137" s="4"/>
      <c r="M137" s="4">
        <v>2</v>
      </c>
      <c r="N137" s="4"/>
      <c r="O137" s="4">
        <v>1</v>
      </c>
      <c r="P137" s="4"/>
      <c r="Q137" s="4"/>
      <c r="R137" s="4">
        <v>2</v>
      </c>
      <c r="S137" s="4">
        <v>120</v>
      </c>
      <c r="T137" s="4">
        <v>7</v>
      </c>
      <c r="U137" s="4">
        <v>31</v>
      </c>
      <c r="V137" s="4">
        <v>10</v>
      </c>
      <c r="W137" s="4">
        <v>71</v>
      </c>
      <c r="X137" s="4">
        <v>1</v>
      </c>
      <c r="Y137" s="4">
        <v>8</v>
      </c>
      <c r="Z137" s="4">
        <v>3</v>
      </c>
      <c r="AA137" s="4">
        <v>19</v>
      </c>
      <c r="AB137" s="4">
        <v>8</v>
      </c>
      <c r="AC137" s="4">
        <v>7</v>
      </c>
      <c r="AD137" s="4">
        <v>3</v>
      </c>
      <c r="AE137" s="4"/>
      <c r="AF137" s="4" t="str">
        <f>TEXT("5937858317373489681","0")</f>
        <v>5937858317373480000</v>
      </c>
      <c r="AG137" s="5"/>
      <c r="AH137" s="4">
        <f>IFERROR(VLOOKUP(A137,SezioniCircoli!A:D,2,FALSE()),"Sezione Elettorale Errata")</f>
        <v>5</v>
      </c>
      <c r="AI137" s="4" t="str">
        <f>IFERROR(VLOOKUP(A137,SezioniCircoli!A:D,3,FALSE()),"Sezione Elettorale Errata")</f>
        <v>TOR SAPIENZA TOR TRE TESTE</v>
      </c>
    </row>
    <row r="138" spans="1:35" ht="13.2">
      <c r="A138" s="4">
        <v>637</v>
      </c>
      <c r="B138" s="4">
        <v>72</v>
      </c>
      <c r="C138" s="4">
        <v>5</v>
      </c>
      <c r="D138" s="4">
        <v>8</v>
      </c>
      <c r="E138" s="4">
        <v>7</v>
      </c>
      <c r="F138" s="4">
        <v>8</v>
      </c>
      <c r="G138" s="4">
        <v>0</v>
      </c>
      <c r="H138" s="4">
        <v>14</v>
      </c>
      <c r="I138" s="4">
        <v>0</v>
      </c>
      <c r="J138" s="4">
        <v>15</v>
      </c>
      <c r="K138" s="4">
        <v>0</v>
      </c>
      <c r="L138" s="4">
        <v>0</v>
      </c>
      <c r="M138" s="4">
        <v>13</v>
      </c>
      <c r="N138" s="4">
        <v>1</v>
      </c>
      <c r="O138" s="4">
        <v>0</v>
      </c>
      <c r="P138" s="4">
        <v>0</v>
      </c>
      <c r="Q138" s="4">
        <v>0</v>
      </c>
      <c r="R138" s="4">
        <v>4</v>
      </c>
      <c r="S138" s="4">
        <v>92</v>
      </c>
      <c r="T138" s="4">
        <v>15</v>
      </c>
      <c r="U138" s="4">
        <v>30</v>
      </c>
      <c r="V138" s="4">
        <v>10</v>
      </c>
      <c r="W138" s="4">
        <v>41</v>
      </c>
      <c r="X138" s="4">
        <v>0</v>
      </c>
      <c r="Y138" s="4">
        <v>8</v>
      </c>
      <c r="Z138" s="4">
        <v>1</v>
      </c>
      <c r="AA138" s="4">
        <v>6</v>
      </c>
      <c r="AB138" s="4">
        <v>11</v>
      </c>
      <c r="AC138" s="4"/>
      <c r="AD138" s="4"/>
      <c r="AE138" s="4"/>
      <c r="AF138" s="4" t="str">
        <f>TEXT("5938191833142687569","0")</f>
        <v>5938191833142680000</v>
      </c>
      <c r="AG138" s="5"/>
      <c r="AH138" s="4">
        <f>IFERROR(VLOOKUP(A138,SezioniCircoli!A:D,2,FALSE()),"Sezione Elettorale Errata")</f>
        <v>5</v>
      </c>
      <c r="AI138" s="4" t="str">
        <f>IFERROR(VLOOKUP(A138,SezioniCircoli!A:D,3,FALSE()),"Sezione Elettorale Errata")</f>
        <v>TOR SAPIENZA TOR TRE TESTE</v>
      </c>
    </row>
    <row r="139" spans="1:35" ht="13.2">
      <c r="A139" s="4">
        <v>638</v>
      </c>
      <c r="B139" s="4">
        <v>116</v>
      </c>
      <c r="C139" s="4">
        <v>22</v>
      </c>
      <c r="D139" s="4">
        <v>23</v>
      </c>
      <c r="E139" s="4">
        <v>8</v>
      </c>
      <c r="F139" s="4">
        <v>5</v>
      </c>
      <c r="G139" s="4">
        <v>1</v>
      </c>
      <c r="H139" s="4">
        <v>11</v>
      </c>
      <c r="I139" s="4">
        <v>1</v>
      </c>
      <c r="J139" s="4">
        <v>20</v>
      </c>
      <c r="K139" s="4">
        <v>2</v>
      </c>
      <c r="L139" s="4">
        <v>0</v>
      </c>
      <c r="M139" s="4">
        <v>9</v>
      </c>
      <c r="N139" s="4">
        <v>0</v>
      </c>
      <c r="O139" s="4">
        <v>0</v>
      </c>
      <c r="P139" s="4">
        <v>0</v>
      </c>
      <c r="Q139" s="4">
        <v>0</v>
      </c>
      <c r="R139" s="4">
        <v>4</v>
      </c>
      <c r="S139" s="4">
        <v>92</v>
      </c>
      <c r="T139" s="4">
        <v>15</v>
      </c>
      <c r="U139" s="4">
        <v>30</v>
      </c>
      <c r="V139" s="4">
        <v>10</v>
      </c>
      <c r="W139" s="4">
        <v>41</v>
      </c>
      <c r="X139" s="4">
        <v>0</v>
      </c>
      <c r="Y139" s="4">
        <v>8</v>
      </c>
      <c r="Z139" s="4">
        <v>1</v>
      </c>
      <c r="AA139" s="4">
        <v>6</v>
      </c>
      <c r="AB139" s="4">
        <v>11</v>
      </c>
      <c r="AC139" s="4"/>
      <c r="AD139" s="4"/>
      <c r="AE139" s="4"/>
      <c r="AF139" s="4" t="str">
        <f>TEXT("5938190203149374870","0")</f>
        <v>5938190203149370000</v>
      </c>
      <c r="AG139" s="5"/>
      <c r="AH139" s="4">
        <f>IFERROR(VLOOKUP(A139,SezioniCircoli!A:D,2,FALSE()),"Sezione Elettorale Errata")</f>
        <v>5</v>
      </c>
      <c r="AI139" s="4" t="str">
        <f>IFERROR(VLOOKUP(A139,SezioniCircoli!A:D,3,FALSE()),"Sezione Elettorale Errata")</f>
        <v>TOR SAPIENZA TOR TRE TESTE</v>
      </c>
    </row>
    <row r="140" spans="1:35" ht="13.2">
      <c r="A140" s="4">
        <v>639</v>
      </c>
      <c r="B140" s="4">
        <v>122</v>
      </c>
      <c r="C140" s="4">
        <v>10</v>
      </c>
      <c r="D140" s="4">
        <v>14</v>
      </c>
      <c r="E140" s="4">
        <v>6</v>
      </c>
      <c r="F140" s="4">
        <v>5</v>
      </c>
      <c r="G140" s="4">
        <v>8</v>
      </c>
      <c r="H140" s="4">
        <v>18</v>
      </c>
      <c r="I140" s="4">
        <v>7</v>
      </c>
      <c r="J140" s="4">
        <v>26</v>
      </c>
      <c r="K140" s="4">
        <v>0</v>
      </c>
      <c r="L140" s="4">
        <v>0</v>
      </c>
      <c r="M140" s="4">
        <v>21</v>
      </c>
      <c r="N140" s="4">
        <v>0</v>
      </c>
      <c r="O140" s="4">
        <v>0</v>
      </c>
      <c r="P140" s="4">
        <v>1</v>
      </c>
      <c r="Q140" s="4">
        <v>0</v>
      </c>
      <c r="R140" s="4">
        <v>2</v>
      </c>
      <c r="S140" s="4">
        <v>90</v>
      </c>
      <c r="T140" s="4">
        <v>12</v>
      </c>
      <c r="U140" s="4">
        <v>39</v>
      </c>
      <c r="V140" s="4">
        <v>13</v>
      </c>
      <c r="W140" s="4">
        <v>56</v>
      </c>
      <c r="X140" s="4">
        <v>0</v>
      </c>
      <c r="Y140" s="4">
        <v>7</v>
      </c>
      <c r="Z140" s="4">
        <v>0</v>
      </c>
      <c r="AA140" s="4">
        <v>7</v>
      </c>
      <c r="AB140" s="4"/>
      <c r="AC140" s="4">
        <v>7</v>
      </c>
      <c r="AD140" s="4"/>
      <c r="AE140" s="4"/>
      <c r="AF140" s="4" t="str">
        <f>TEXT("5938188443147748767","0")</f>
        <v>5938188443147740000</v>
      </c>
      <c r="AG140" s="5"/>
      <c r="AH140" s="4">
        <f>IFERROR(VLOOKUP(A140,SezioniCircoli!A:D,2,FALSE()),"Sezione Elettorale Errata")</f>
        <v>5</v>
      </c>
      <c r="AI140" s="4" t="str">
        <f>IFERROR(VLOOKUP(A140,SezioniCircoli!A:D,3,FALSE()),"Sezione Elettorale Errata")</f>
        <v>TOR SAPIENZA TOR TRE TESTE</v>
      </c>
    </row>
    <row r="141" spans="1:35" ht="13.2">
      <c r="A141" s="4">
        <v>639</v>
      </c>
      <c r="B141" s="4">
        <v>122</v>
      </c>
      <c r="C141" s="4">
        <v>10</v>
      </c>
      <c r="D141" s="4">
        <v>14</v>
      </c>
      <c r="E141" s="4">
        <v>6</v>
      </c>
      <c r="F141" s="4">
        <v>5</v>
      </c>
      <c r="G141" s="4">
        <v>8</v>
      </c>
      <c r="H141" s="4">
        <v>18</v>
      </c>
      <c r="I141" s="4">
        <v>7</v>
      </c>
      <c r="J141" s="4">
        <v>26</v>
      </c>
      <c r="K141" s="4">
        <v>0</v>
      </c>
      <c r="L141" s="4">
        <v>0</v>
      </c>
      <c r="M141" s="4">
        <v>21</v>
      </c>
      <c r="N141" s="4">
        <v>0</v>
      </c>
      <c r="O141" s="4">
        <v>0</v>
      </c>
      <c r="P141" s="4">
        <v>1</v>
      </c>
      <c r="Q141" s="4">
        <v>0</v>
      </c>
      <c r="R141" s="4">
        <v>2</v>
      </c>
      <c r="S141" s="4">
        <v>90</v>
      </c>
      <c r="T141" s="4">
        <v>12</v>
      </c>
      <c r="U141" s="4">
        <v>39</v>
      </c>
      <c r="V141" s="4">
        <v>15</v>
      </c>
      <c r="W141" s="4">
        <v>56</v>
      </c>
      <c r="X141" s="4">
        <v>0</v>
      </c>
      <c r="Y141" s="4">
        <v>7</v>
      </c>
      <c r="Z141" s="4">
        <v>0</v>
      </c>
      <c r="AA141" s="4">
        <v>7</v>
      </c>
      <c r="AB141" s="4">
        <v>7</v>
      </c>
      <c r="AC141" s="4"/>
      <c r="AD141" s="4"/>
      <c r="AE141" s="4"/>
      <c r="AF141" s="4" t="str">
        <f>TEXT("5938192883147238473","0")</f>
        <v>5938192883147230000</v>
      </c>
      <c r="AG141" s="5"/>
      <c r="AH141" s="4">
        <f>IFERROR(VLOOKUP(A141,SezioniCircoli!A:D,2,FALSE()),"Sezione Elettorale Errata")</f>
        <v>5</v>
      </c>
      <c r="AI141" s="4" t="str">
        <f>IFERROR(VLOOKUP(A141,SezioniCircoli!A:D,3,FALSE()),"Sezione Elettorale Errata")</f>
        <v>TOR SAPIENZA TOR TRE TESTE</v>
      </c>
    </row>
    <row r="142" spans="1:35" ht="13.2">
      <c r="A142" s="4">
        <v>640</v>
      </c>
      <c r="B142" s="4">
        <v>86</v>
      </c>
      <c r="C142" s="4">
        <v>13</v>
      </c>
      <c r="D142" s="4">
        <v>12</v>
      </c>
      <c r="E142" s="4">
        <v>6</v>
      </c>
      <c r="F142" s="4">
        <v>5</v>
      </c>
      <c r="G142" s="4">
        <v>0</v>
      </c>
      <c r="H142" s="4">
        <v>13</v>
      </c>
      <c r="I142" s="4">
        <v>1</v>
      </c>
      <c r="J142" s="4">
        <v>25</v>
      </c>
      <c r="K142" s="4">
        <v>0</v>
      </c>
      <c r="L142" s="4">
        <v>0</v>
      </c>
      <c r="M142" s="4">
        <v>22</v>
      </c>
      <c r="N142" s="4">
        <v>0</v>
      </c>
      <c r="O142" s="4">
        <v>0</v>
      </c>
      <c r="P142" s="4">
        <v>1</v>
      </c>
      <c r="Q142" s="4">
        <v>0</v>
      </c>
      <c r="R142" s="4">
        <v>0</v>
      </c>
      <c r="S142" s="4">
        <v>122</v>
      </c>
      <c r="T142" s="4">
        <v>20</v>
      </c>
      <c r="U142" s="4">
        <v>25</v>
      </c>
      <c r="V142" s="4">
        <v>15</v>
      </c>
      <c r="W142" s="4">
        <v>39</v>
      </c>
      <c r="X142" s="4">
        <v>1</v>
      </c>
      <c r="Y142" s="4">
        <v>12</v>
      </c>
      <c r="Z142" s="4">
        <v>0</v>
      </c>
      <c r="AA142" s="4">
        <v>11</v>
      </c>
      <c r="AB142" s="4">
        <v>14</v>
      </c>
      <c r="AC142" s="4"/>
      <c r="AD142" s="4"/>
      <c r="AE142" s="4"/>
      <c r="AF142" s="4" t="str">
        <f>TEXT("5938185703143520688","0")</f>
        <v>5938185703143520000</v>
      </c>
      <c r="AG142" s="5"/>
      <c r="AH142" s="4">
        <f>IFERROR(VLOOKUP(A142,SezioniCircoli!A:D,2,FALSE()),"Sezione Elettorale Errata")</f>
        <v>5</v>
      </c>
      <c r="AI142" s="4" t="str">
        <f>IFERROR(VLOOKUP(A142,SezioniCircoli!A:D,3,FALSE()),"Sezione Elettorale Errata")</f>
        <v>TOR SAPIENZA TOR TRE TESTE</v>
      </c>
    </row>
    <row r="143" spans="1:35" ht="13.2">
      <c r="A143" s="4">
        <v>641</v>
      </c>
      <c r="B143" s="4">
        <v>85</v>
      </c>
      <c r="C143" s="4">
        <v>20</v>
      </c>
      <c r="D143" s="4">
        <v>18</v>
      </c>
      <c r="E143" s="4">
        <v>11</v>
      </c>
      <c r="F143" s="4">
        <v>6</v>
      </c>
      <c r="G143" s="4">
        <v>2</v>
      </c>
      <c r="H143" s="4">
        <v>11</v>
      </c>
      <c r="I143" s="4">
        <v>1</v>
      </c>
      <c r="J143" s="4">
        <v>10</v>
      </c>
      <c r="K143" s="4">
        <v>2</v>
      </c>
      <c r="L143" s="4">
        <v>0</v>
      </c>
      <c r="M143" s="4">
        <v>0</v>
      </c>
      <c r="N143" s="4">
        <v>8</v>
      </c>
      <c r="O143" s="4">
        <v>0</v>
      </c>
      <c r="P143" s="4">
        <v>1</v>
      </c>
      <c r="Q143" s="4">
        <v>0</v>
      </c>
      <c r="R143" s="4">
        <v>3</v>
      </c>
      <c r="S143" s="4">
        <v>100</v>
      </c>
      <c r="T143" s="4">
        <v>20</v>
      </c>
      <c r="U143" s="4">
        <v>21</v>
      </c>
      <c r="V143" s="4">
        <v>23</v>
      </c>
      <c r="W143" s="4">
        <v>37</v>
      </c>
      <c r="X143" s="4">
        <v>0</v>
      </c>
      <c r="Y143" s="4">
        <v>2</v>
      </c>
      <c r="Z143" s="4">
        <v>4</v>
      </c>
      <c r="AA143" s="4">
        <v>4</v>
      </c>
      <c r="AB143" s="4">
        <v>10</v>
      </c>
      <c r="AC143" s="4">
        <v>4</v>
      </c>
      <c r="AD143" s="4">
        <v>1</v>
      </c>
      <c r="AE143" s="4">
        <v>0</v>
      </c>
      <c r="AF143" s="4" t="str">
        <f>TEXT("5938184453142824872","0")</f>
        <v>5938184453142820000</v>
      </c>
      <c r="AG143" s="5"/>
      <c r="AH143" s="4">
        <f>IFERROR(VLOOKUP(A143,SezioniCircoli!A:D,2,FALSE()),"Sezione Elettorale Errata")</f>
        <v>5</v>
      </c>
      <c r="AI143" s="4" t="str">
        <f>IFERROR(VLOOKUP(A143,SezioniCircoli!A:D,3,FALSE()),"Sezione Elettorale Errata")</f>
        <v>TOR SAPIENZA TOR TRE TESTE</v>
      </c>
    </row>
    <row r="144" spans="1:35" ht="13.2">
      <c r="A144" s="4">
        <v>642</v>
      </c>
      <c r="B144" s="4">
        <v>101</v>
      </c>
      <c r="C144" s="4">
        <v>12</v>
      </c>
      <c r="D144" s="4">
        <v>10</v>
      </c>
      <c r="E144" s="4">
        <v>2</v>
      </c>
      <c r="F144" s="4">
        <v>3</v>
      </c>
      <c r="G144" s="4">
        <v>4</v>
      </c>
      <c r="H144" s="4">
        <v>10</v>
      </c>
      <c r="I144" s="4">
        <v>1</v>
      </c>
      <c r="J144" s="4">
        <v>20</v>
      </c>
      <c r="K144" s="4">
        <v>0</v>
      </c>
      <c r="L144" s="4">
        <v>0</v>
      </c>
      <c r="M144" s="4">
        <v>17</v>
      </c>
      <c r="N144" s="4">
        <v>0</v>
      </c>
      <c r="O144" s="4">
        <v>0</v>
      </c>
      <c r="P144" s="4">
        <v>1</v>
      </c>
      <c r="Q144" s="4">
        <v>0</v>
      </c>
      <c r="R144" s="4">
        <v>5</v>
      </c>
      <c r="S144" s="4">
        <v>129</v>
      </c>
      <c r="T144" s="4">
        <v>12</v>
      </c>
      <c r="U144" s="4">
        <v>27</v>
      </c>
      <c r="V144" s="4">
        <v>15</v>
      </c>
      <c r="W144" s="4">
        <v>32</v>
      </c>
      <c r="X144" s="4">
        <v>4</v>
      </c>
      <c r="Y144" s="4">
        <v>6</v>
      </c>
      <c r="Z144" s="4">
        <v>1</v>
      </c>
      <c r="AA144" s="4">
        <v>7</v>
      </c>
      <c r="AB144" s="4">
        <v>14</v>
      </c>
      <c r="AC144" s="4"/>
      <c r="AD144" s="4"/>
      <c r="AE144" s="4"/>
      <c r="AF144" s="4" t="str">
        <f>TEXT("5938186463149503737","0")</f>
        <v>5938186463149500000</v>
      </c>
      <c r="AG144" s="5"/>
      <c r="AH144" s="4">
        <f>IFERROR(VLOOKUP(A144,SezioniCircoli!A:D,2,FALSE()),"Sezione Elettorale Errata")</f>
        <v>5</v>
      </c>
      <c r="AI144" s="4" t="str">
        <f>IFERROR(VLOOKUP(A144,SezioniCircoli!A:D,3,FALSE()),"Sezione Elettorale Errata")</f>
        <v>TOR SAPIENZA TOR TRE TESTE</v>
      </c>
    </row>
    <row r="145" spans="1:35" ht="13.2">
      <c r="A145" s="4">
        <v>643</v>
      </c>
      <c r="B145" s="4">
        <v>48</v>
      </c>
      <c r="C145" s="4">
        <v>11</v>
      </c>
      <c r="D145" s="4">
        <v>17</v>
      </c>
      <c r="E145" s="4">
        <v>2</v>
      </c>
      <c r="F145" s="4">
        <v>1</v>
      </c>
      <c r="G145" s="4">
        <v>1</v>
      </c>
      <c r="H145" s="4">
        <v>5</v>
      </c>
      <c r="I145" s="4">
        <v>0</v>
      </c>
      <c r="J145" s="4">
        <v>2</v>
      </c>
      <c r="K145" s="4">
        <v>2</v>
      </c>
      <c r="L145" s="4">
        <v>0</v>
      </c>
      <c r="M145" s="4">
        <v>1</v>
      </c>
      <c r="N145" s="4">
        <v>0</v>
      </c>
      <c r="O145" s="4">
        <v>1</v>
      </c>
      <c r="P145" s="4">
        <v>0</v>
      </c>
      <c r="Q145" s="4">
        <v>0</v>
      </c>
      <c r="R145" s="4">
        <v>2</v>
      </c>
      <c r="S145" s="4">
        <v>92</v>
      </c>
      <c r="T145" s="4">
        <v>7</v>
      </c>
      <c r="U145" s="4">
        <v>35</v>
      </c>
      <c r="V145" s="4">
        <v>10</v>
      </c>
      <c r="W145" s="4">
        <v>30</v>
      </c>
      <c r="X145" s="4"/>
      <c r="Y145" s="4">
        <v>2</v>
      </c>
      <c r="Z145" s="4">
        <v>1</v>
      </c>
      <c r="AA145" s="4">
        <v>3</v>
      </c>
      <c r="AB145" s="4">
        <v>11</v>
      </c>
      <c r="AC145" s="4"/>
      <c r="AD145" s="4"/>
      <c r="AE145" s="4"/>
      <c r="AF145" s="4" t="str">
        <f>TEXT("5938187243145077030","0")</f>
        <v>5938187243145070000</v>
      </c>
      <c r="AG145" s="5"/>
      <c r="AH145" s="4">
        <f>IFERROR(VLOOKUP(A145,SezioniCircoli!A:D,2,FALSE()),"Sezione Elettorale Errata")</f>
        <v>5</v>
      </c>
      <c r="AI145" s="4" t="str">
        <f>IFERROR(VLOOKUP(A145,SezioniCircoli!A:D,3,FALSE()),"Sezione Elettorale Errata")</f>
        <v>TOR SAPIENZA TOR TRE TESTE</v>
      </c>
    </row>
    <row r="146" spans="1:35" ht="13.2">
      <c r="A146" s="4">
        <v>657</v>
      </c>
      <c r="B146" s="4">
        <v>106</v>
      </c>
      <c r="C146" s="4">
        <v>17</v>
      </c>
      <c r="D146" s="4">
        <v>27</v>
      </c>
      <c r="E146" s="4">
        <v>10</v>
      </c>
      <c r="F146" s="4"/>
      <c r="G146" s="4"/>
      <c r="H146" s="4">
        <v>9</v>
      </c>
      <c r="I146" s="4">
        <v>2</v>
      </c>
      <c r="J146" s="4">
        <v>5</v>
      </c>
      <c r="K146" s="4">
        <v>2</v>
      </c>
      <c r="L146" s="4">
        <v>1</v>
      </c>
      <c r="M146" s="4">
        <v>3</v>
      </c>
      <c r="N146" s="4">
        <v>1</v>
      </c>
      <c r="O146" s="4">
        <v>1</v>
      </c>
      <c r="P146" s="4"/>
      <c r="Q146" s="4">
        <v>1</v>
      </c>
      <c r="R146" s="4">
        <v>4</v>
      </c>
      <c r="S146" s="4">
        <v>147</v>
      </c>
      <c r="T146" s="4">
        <v>14</v>
      </c>
      <c r="U146" s="4">
        <v>32</v>
      </c>
      <c r="V146" s="4">
        <v>23</v>
      </c>
      <c r="W146" s="4">
        <v>56</v>
      </c>
      <c r="X146" s="4">
        <v>1</v>
      </c>
      <c r="Y146" s="4">
        <v>4</v>
      </c>
      <c r="Z146" s="4">
        <v>7</v>
      </c>
      <c r="AA146" s="4">
        <v>11</v>
      </c>
      <c r="AB146" s="4">
        <v>9</v>
      </c>
      <c r="AC146" s="4"/>
      <c r="AD146" s="4"/>
      <c r="AE146" s="4"/>
      <c r="AF146" s="4" t="str">
        <f>TEXT("5937825035512624827","0")</f>
        <v>5937825035512620000</v>
      </c>
      <c r="AG146" s="5"/>
      <c r="AH146" s="4">
        <f>IFERROR(VLOOKUP(A146,SezioniCircoli!A:D,2,FALSE()),"Sezione Elettorale Errata")</f>
        <v>5</v>
      </c>
      <c r="AI146" s="4" t="str">
        <f>IFERROR(VLOOKUP(A146,SezioniCircoli!A:D,3,FALSE()),"Sezione Elettorale Errata")</f>
        <v>TOR SAPIENZA TOR TRE TESTE</v>
      </c>
    </row>
    <row r="147" spans="1:35" ht="13.2">
      <c r="A147" s="4">
        <v>662</v>
      </c>
      <c r="B147" s="4">
        <v>95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>
        <v>2</v>
      </c>
      <c r="S147" s="4">
        <v>206</v>
      </c>
      <c r="T147" s="4"/>
      <c r="U147" s="4">
        <v>39</v>
      </c>
      <c r="V147" s="4">
        <v>30</v>
      </c>
      <c r="W147" s="4">
        <v>56</v>
      </c>
      <c r="X147" s="4">
        <v>1</v>
      </c>
      <c r="Y147" s="4">
        <v>13</v>
      </c>
      <c r="Z147" s="4">
        <v>3</v>
      </c>
      <c r="AA147" s="4">
        <v>8</v>
      </c>
      <c r="AB147" s="4">
        <v>12</v>
      </c>
      <c r="AC147" s="4"/>
      <c r="AD147" s="4"/>
      <c r="AE147" s="4"/>
      <c r="AF147" s="4" t="str">
        <f>TEXT("5937863138465975984","0")</f>
        <v>5937863138465970000</v>
      </c>
      <c r="AG147" s="5"/>
      <c r="AH147" s="4">
        <f>IFERROR(VLOOKUP(A147,SezioniCircoli!A:D,2,FALSE()),"Sezione Elettorale Errata")</f>
        <v>5</v>
      </c>
      <c r="AI147" s="4" t="str">
        <f>IFERROR(VLOOKUP(A147,SezioniCircoli!A:D,3,FALSE()),"Sezione Elettorale Errata")</f>
        <v>TOR SAPIENZA TOR TRE TESTE</v>
      </c>
    </row>
    <row r="148" spans="1:35" ht="13.2">
      <c r="A148" s="4">
        <v>663</v>
      </c>
      <c r="B148" s="4">
        <v>92</v>
      </c>
      <c r="C148" s="4">
        <v>20</v>
      </c>
      <c r="D148" s="4">
        <v>25</v>
      </c>
      <c r="E148" s="4">
        <v>9</v>
      </c>
      <c r="F148" s="4">
        <v>3</v>
      </c>
      <c r="G148" s="4"/>
      <c r="H148" s="4">
        <v>7</v>
      </c>
      <c r="I148" s="4"/>
      <c r="J148" s="4">
        <v>2</v>
      </c>
      <c r="K148" s="4"/>
      <c r="L148" s="4"/>
      <c r="M148" s="4">
        <v>1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 t="str">
        <f>TEXT("5937806530612862016","0")</f>
        <v>5937806530612860000</v>
      </c>
      <c r="AG148" s="5"/>
      <c r="AH148" s="4">
        <f>IFERROR(VLOOKUP(A148,SezioniCircoli!A:D,2,FALSE()),"Sezione Elettorale Errata")</f>
        <v>5</v>
      </c>
      <c r="AI148" s="4" t="str">
        <f>IFERROR(VLOOKUP(A148,SezioniCircoli!A:D,3,FALSE()),"Sezione Elettorale Errata")</f>
        <v>TOR SAPIENZA TOR TRE TESTE</v>
      </c>
    </row>
    <row r="149" spans="1:35" ht="13.2">
      <c r="A149" s="4">
        <v>664</v>
      </c>
      <c r="B149" s="4">
        <v>78</v>
      </c>
      <c r="C149" s="4">
        <v>9</v>
      </c>
      <c r="D149" s="4">
        <v>11</v>
      </c>
      <c r="E149" s="4"/>
      <c r="F149" s="4">
        <v>1</v>
      </c>
      <c r="G149" s="4">
        <v>3</v>
      </c>
      <c r="H149" s="4"/>
      <c r="I149" s="4"/>
      <c r="J149" s="4">
        <v>8</v>
      </c>
      <c r="K149" s="4">
        <v>3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 t="str">
        <f>TEXT("5937794550612829928","0")</f>
        <v>5937794550612820000</v>
      </c>
      <c r="AG149" s="5"/>
      <c r="AH149" s="4">
        <f>IFERROR(VLOOKUP(A149,SezioniCircoli!A:D,2,FALSE()),"Sezione Elettorale Errata")</f>
        <v>5</v>
      </c>
      <c r="AI149" s="4" t="str">
        <f>IFERROR(VLOOKUP(A149,SezioniCircoli!A:D,3,FALSE()),"Sezione Elettorale Errata")</f>
        <v>TOR SAPIENZA TOR TRE TESTE</v>
      </c>
    </row>
    <row r="150" spans="1:35" ht="13.2">
      <c r="A150" s="4">
        <v>665</v>
      </c>
      <c r="B150" s="4">
        <v>60</v>
      </c>
      <c r="C150" s="4">
        <v>5</v>
      </c>
      <c r="D150" s="4">
        <v>11</v>
      </c>
      <c r="E150" s="4">
        <v>5</v>
      </c>
      <c r="F150" s="4"/>
      <c r="G150" s="4"/>
      <c r="H150" s="4"/>
      <c r="I150" s="4"/>
      <c r="J150" s="4">
        <v>2</v>
      </c>
      <c r="K150" s="4"/>
      <c r="L150" s="4"/>
      <c r="M150" s="4"/>
      <c r="N150" s="4"/>
      <c r="O150" s="4"/>
      <c r="P150" s="4"/>
      <c r="Q150" s="4"/>
      <c r="R150" s="4">
        <v>2</v>
      </c>
      <c r="S150" s="4">
        <v>176</v>
      </c>
      <c r="T150" s="4">
        <v>15</v>
      </c>
      <c r="U150" s="4">
        <v>11</v>
      </c>
      <c r="V150" s="4">
        <v>29</v>
      </c>
      <c r="W150" s="4">
        <v>48</v>
      </c>
      <c r="X150" s="4">
        <v>0</v>
      </c>
      <c r="Y150" s="4">
        <v>10</v>
      </c>
      <c r="Z150" s="4">
        <v>3</v>
      </c>
      <c r="AA150" s="4">
        <v>9</v>
      </c>
      <c r="AB150" s="4">
        <v>10</v>
      </c>
      <c r="AC150" s="4"/>
      <c r="AD150" s="4"/>
      <c r="AE150" s="4"/>
      <c r="AF150" s="4" t="str">
        <f>TEXT("5937851858464039871","0")</f>
        <v>5937851858464030000</v>
      </c>
      <c r="AG150" s="5"/>
      <c r="AH150" s="4">
        <f>IFERROR(VLOOKUP(A150,SezioniCircoli!A:D,2,FALSE()),"Sezione Elettorale Errata")</f>
        <v>5</v>
      </c>
      <c r="AI150" s="4" t="str">
        <f>IFERROR(VLOOKUP(A150,SezioniCircoli!A:D,3,FALSE()),"Sezione Elettorale Errata")</f>
        <v>TOR SAPIENZA TOR TRE TESTE</v>
      </c>
    </row>
    <row r="151" spans="1:35" ht="13.2">
      <c r="A151" s="4">
        <v>665</v>
      </c>
      <c r="B151" s="4">
        <v>91</v>
      </c>
      <c r="C151" s="4">
        <v>14</v>
      </c>
      <c r="D151" s="4">
        <v>17</v>
      </c>
      <c r="E151" s="4">
        <v>5</v>
      </c>
      <c r="F151" s="4">
        <v>3</v>
      </c>
      <c r="G151" s="4">
        <v>1</v>
      </c>
      <c r="H151" s="4">
        <v>2</v>
      </c>
      <c r="I151" s="4"/>
      <c r="J151" s="4">
        <v>4</v>
      </c>
      <c r="K151" s="4"/>
      <c r="L151" s="4">
        <v>1</v>
      </c>
      <c r="M151" s="4">
        <v>1</v>
      </c>
      <c r="N151" s="4">
        <v>4</v>
      </c>
      <c r="O151" s="4"/>
      <c r="P151" s="4"/>
      <c r="Q151" s="4"/>
      <c r="R151" s="4">
        <v>4</v>
      </c>
      <c r="S151" s="4">
        <v>187</v>
      </c>
      <c r="T151" s="4">
        <v>9</v>
      </c>
      <c r="U151" s="4">
        <v>41</v>
      </c>
      <c r="V151" s="4">
        <v>17</v>
      </c>
      <c r="W151" s="4">
        <v>61</v>
      </c>
      <c r="X151" s="4">
        <v>0</v>
      </c>
      <c r="Y151" s="4">
        <v>4</v>
      </c>
      <c r="Z151" s="4">
        <v>5</v>
      </c>
      <c r="AA151" s="4">
        <v>8</v>
      </c>
      <c r="AB151" s="4">
        <v>16</v>
      </c>
      <c r="AC151" s="4"/>
      <c r="AD151" s="4"/>
      <c r="AE151" s="4"/>
      <c r="AF151" s="4" t="str">
        <f>TEXT("5937859438468480788","0")</f>
        <v>5937859438468480000</v>
      </c>
      <c r="AG151" s="5"/>
      <c r="AH151" s="4">
        <f>IFERROR(VLOOKUP(A151,SezioniCircoli!A:D,2,FALSE()),"Sezione Elettorale Errata")</f>
        <v>5</v>
      </c>
      <c r="AI151" s="4" t="str">
        <f>IFERROR(VLOOKUP(A151,SezioniCircoli!A:D,3,FALSE()),"Sezione Elettorale Errata")</f>
        <v>TOR SAPIENZA TOR TRE TESTE</v>
      </c>
    </row>
    <row r="152" spans="1:35" ht="13.2">
      <c r="A152" s="4">
        <v>667</v>
      </c>
      <c r="B152" s="4">
        <v>94</v>
      </c>
      <c r="C152" s="4">
        <v>16</v>
      </c>
      <c r="D152" s="4">
        <v>16</v>
      </c>
      <c r="E152" s="4">
        <v>5</v>
      </c>
      <c r="F152" s="4"/>
      <c r="G152" s="4"/>
      <c r="H152" s="4">
        <v>5</v>
      </c>
      <c r="I152" s="4"/>
      <c r="J152" s="4">
        <v>3</v>
      </c>
      <c r="K152" s="4"/>
      <c r="L152" s="4">
        <v>1</v>
      </c>
      <c r="M152" s="4">
        <v>2</v>
      </c>
      <c r="N152" s="4">
        <v>2</v>
      </c>
      <c r="O152" s="4"/>
      <c r="P152" s="4"/>
      <c r="Q152" s="4"/>
      <c r="R152" s="4">
        <v>5</v>
      </c>
      <c r="S152" s="4">
        <v>195</v>
      </c>
      <c r="T152" s="4">
        <v>17</v>
      </c>
      <c r="U152" s="4">
        <v>50</v>
      </c>
      <c r="V152" s="4">
        <v>28</v>
      </c>
      <c r="W152" s="4">
        <v>74</v>
      </c>
      <c r="X152" s="4">
        <v>2</v>
      </c>
      <c r="Y152" s="4">
        <v>8</v>
      </c>
      <c r="Z152" s="4">
        <v>2</v>
      </c>
      <c r="AA152" s="4">
        <v>15</v>
      </c>
      <c r="AB152" s="4">
        <v>18</v>
      </c>
      <c r="AC152" s="4"/>
      <c r="AD152" s="4"/>
      <c r="AE152" s="4"/>
      <c r="AF152" s="4" t="str">
        <f>TEXT("5937857808469840962","0")</f>
        <v>5937857808469840000</v>
      </c>
      <c r="AG152" s="5"/>
      <c r="AH152" s="4">
        <f>IFERROR(VLOOKUP(A152,SezioniCircoli!A:D,2,FALSE()),"Sezione Elettorale Errata")</f>
        <v>5</v>
      </c>
      <c r="AI152" s="4" t="str">
        <f>IFERROR(VLOOKUP(A152,SezioniCircoli!A:D,3,FALSE()),"Sezione Elettorale Errata")</f>
        <v>TOR SAPIENZA TOR TRE TESTE</v>
      </c>
    </row>
    <row r="153" spans="1:35" ht="13.2">
      <c r="A153" s="4">
        <v>668</v>
      </c>
      <c r="B153" s="4">
        <v>73</v>
      </c>
      <c r="C153" s="4">
        <v>18</v>
      </c>
      <c r="D153" s="4">
        <v>18</v>
      </c>
      <c r="E153" s="4">
        <v>8</v>
      </c>
      <c r="F153" s="4">
        <v>1</v>
      </c>
      <c r="G153" s="4">
        <v>1</v>
      </c>
      <c r="H153" s="4">
        <v>3</v>
      </c>
      <c r="I153" s="4">
        <v>1</v>
      </c>
      <c r="J153" s="4">
        <v>6</v>
      </c>
      <c r="K153" s="4">
        <v>1</v>
      </c>
      <c r="L153" s="4"/>
      <c r="M153" s="4">
        <v>2</v>
      </c>
      <c r="N153" s="4">
        <v>2</v>
      </c>
      <c r="O153" s="4"/>
      <c r="P153" s="4">
        <v>1</v>
      </c>
      <c r="Q153" s="4"/>
      <c r="R153" s="4">
        <v>1</v>
      </c>
      <c r="S153" s="4">
        <v>131</v>
      </c>
      <c r="T153" s="4">
        <v>13</v>
      </c>
      <c r="U153" s="4">
        <v>34</v>
      </c>
      <c r="V153" s="4">
        <v>21</v>
      </c>
      <c r="W153" s="4">
        <v>48</v>
      </c>
      <c r="X153" s="4">
        <v>2</v>
      </c>
      <c r="Y153" s="4">
        <v>13</v>
      </c>
      <c r="Z153" s="4">
        <v>4</v>
      </c>
      <c r="AA153" s="4">
        <v>11</v>
      </c>
      <c r="AB153" s="4">
        <v>11</v>
      </c>
      <c r="AC153" s="4"/>
      <c r="AD153" s="4"/>
      <c r="AE153" s="4"/>
      <c r="AF153" s="4" t="str">
        <f>TEXT("5937854128467940407","0")</f>
        <v>5937854128467940000</v>
      </c>
      <c r="AG153" s="5"/>
      <c r="AH153" s="4">
        <f>IFERROR(VLOOKUP(A153,SezioniCircoli!A:D,2,FALSE()),"Sezione Elettorale Errata")</f>
        <v>5</v>
      </c>
      <c r="AI153" s="4" t="str">
        <f>IFERROR(VLOOKUP(A153,SezioniCircoli!A:D,3,FALSE()),"Sezione Elettorale Errata")</f>
        <v>TOR SAPIENZA TOR TRE TESTE</v>
      </c>
    </row>
    <row r="154" spans="1:35" ht="13.2">
      <c r="A154" s="4">
        <v>669</v>
      </c>
      <c r="B154" s="4">
        <v>120</v>
      </c>
      <c r="C154" s="4">
        <v>23</v>
      </c>
      <c r="D154" s="4">
        <v>38</v>
      </c>
      <c r="E154" s="4">
        <v>14</v>
      </c>
      <c r="F154" s="4">
        <v>5</v>
      </c>
      <c r="G154" s="4">
        <v>4</v>
      </c>
      <c r="H154" s="4">
        <v>14</v>
      </c>
      <c r="I154" s="4">
        <v>1</v>
      </c>
      <c r="J154" s="4">
        <v>5</v>
      </c>
      <c r="K154" s="4">
        <v>2</v>
      </c>
      <c r="L154" s="4">
        <v>3</v>
      </c>
      <c r="M154" s="4">
        <v>4</v>
      </c>
      <c r="N154" s="4">
        <v>1</v>
      </c>
      <c r="O154" s="4"/>
      <c r="P154" s="4"/>
      <c r="Q154" s="4"/>
      <c r="R154" s="4">
        <v>1</v>
      </c>
      <c r="S154" s="4">
        <v>135</v>
      </c>
      <c r="T154" s="4">
        <v>10</v>
      </c>
      <c r="U154" s="4">
        <v>40</v>
      </c>
      <c r="V154" s="4">
        <v>26</v>
      </c>
      <c r="W154" s="4">
        <v>58</v>
      </c>
      <c r="X154" s="4">
        <v>2</v>
      </c>
      <c r="Y154" s="4">
        <v>15</v>
      </c>
      <c r="Z154" s="4">
        <v>2</v>
      </c>
      <c r="AA154" s="4">
        <v>11</v>
      </c>
      <c r="AB154" s="4">
        <v>23</v>
      </c>
      <c r="AC154" s="4"/>
      <c r="AD154" s="4"/>
      <c r="AE154" s="4"/>
      <c r="AF154" s="4" t="str">
        <f>TEXT("5937856228463964741","0")</f>
        <v>5937856228463960000</v>
      </c>
      <c r="AG154" s="5"/>
      <c r="AH154" s="4">
        <f>IFERROR(VLOOKUP(A154,SezioniCircoli!A:D,2,FALSE()),"Sezione Elettorale Errata")</f>
        <v>5</v>
      </c>
      <c r="AI154" s="4" t="str">
        <f>IFERROR(VLOOKUP(A154,SezioniCircoli!A:D,3,FALSE()),"Sezione Elettorale Errata")</f>
        <v>TOR SAPIENZA TOR TRE TESTE</v>
      </c>
    </row>
    <row r="155" spans="1:35" ht="13.2">
      <c r="A155" s="4">
        <v>670</v>
      </c>
      <c r="B155" s="4">
        <v>102</v>
      </c>
      <c r="C155" s="4">
        <v>19</v>
      </c>
      <c r="D155" s="4">
        <v>26</v>
      </c>
      <c r="E155" s="4">
        <v>9</v>
      </c>
      <c r="F155" s="4">
        <v>2</v>
      </c>
      <c r="G155" s="4">
        <v>2</v>
      </c>
      <c r="H155" s="4">
        <v>10</v>
      </c>
      <c r="I155" s="4">
        <v>3</v>
      </c>
      <c r="J155" s="4">
        <v>2</v>
      </c>
      <c r="K155" s="4">
        <v>0</v>
      </c>
      <c r="L155" s="4">
        <v>1</v>
      </c>
      <c r="M155" s="4">
        <v>1</v>
      </c>
      <c r="N155" s="4">
        <v>2</v>
      </c>
      <c r="O155" s="4">
        <v>0</v>
      </c>
      <c r="P155" s="4">
        <v>0</v>
      </c>
      <c r="Q155" s="4">
        <v>0</v>
      </c>
      <c r="R155" s="4">
        <v>3</v>
      </c>
      <c r="S155" s="4">
        <v>144</v>
      </c>
      <c r="T155" s="4">
        <v>13</v>
      </c>
      <c r="U155" s="4">
        <v>43</v>
      </c>
      <c r="V155" s="4">
        <v>21</v>
      </c>
      <c r="W155" s="4">
        <v>93</v>
      </c>
      <c r="X155" s="4">
        <v>2</v>
      </c>
      <c r="Y155" s="4">
        <v>10</v>
      </c>
      <c r="Z155" s="4">
        <v>7</v>
      </c>
      <c r="AA155" s="4">
        <v>21</v>
      </c>
      <c r="AB155" s="4">
        <v>11</v>
      </c>
      <c r="AC155" s="4"/>
      <c r="AD155" s="4"/>
      <c r="AE155" s="4"/>
      <c r="AF155" s="4" t="str">
        <f>TEXT("5937849828462451969","0")</f>
        <v>5937849828462450000</v>
      </c>
      <c r="AG155" s="5"/>
      <c r="AH155" s="4">
        <f>IFERROR(VLOOKUP(A155,SezioniCircoli!A:D,2,FALSE()),"Sezione Elettorale Errata")</f>
        <v>5</v>
      </c>
      <c r="AI155" s="4" t="str">
        <f>IFERROR(VLOOKUP(A155,SezioniCircoli!A:D,3,FALSE()),"Sezione Elettorale Errata")</f>
        <v>TOR SAPIENZA TOR TRE TESTE</v>
      </c>
    </row>
    <row r="156" spans="1:35" ht="13.2">
      <c r="A156" s="4">
        <v>676</v>
      </c>
      <c r="B156" s="4">
        <v>81</v>
      </c>
      <c r="C156" s="4">
        <v>24</v>
      </c>
      <c r="D156" s="4">
        <v>30</v>
      </c>
      <c r="E156" s="4">
        <v>4</v>
      </c>
      <c r="F156" s="4">
        <v>2</v>
      </c>
      <c r="G156" s="4">
        <v>2</v>
      </c>
      <c r="H156" s="4">
        <v>6</v>
      </c>
      <c r="I156" s="4"/>
      <c r="J156" s="4">
        <v>2</v>
      </c>
      <c r="K156" s="4"/>
      <c r="L156" s="4"/>
      <c r="M156" s="4">
        <v>12</v>
      </c>
      <c r="N156" s="4">
        <v>11</v>
      </c>
      <c r="O156" s="4"/>
      <c r="P156" s="4"/>
      <c r="Q156" s="4"/>
      <c r="R156" s="4">
        <v>4</v>
      </c>
      <c r="S156" s="4">
        <v>120</v>
      </c>
      <c r="T156" s="4">
        <v>8</v>
      </c>
      <c r="U156" s="4">
        <v>29</v>
      </c>
      <c r="V156" s="4">
        <v>21</v>
      </c>
      <c r="W156" s="4">
        <v>49</v>
      </c>
      <c r="X156" s="4">
        <v>2</v>
      </c>
      <c r="Y156" s="4">
        <v>2</v>
      </c>
      <c r="Z156" s="4">
        <v>4</v>
      </c>
      <c r="AA156" s="4">
        <v>14</v>
      </c>
      <c r="AB156" s="4">
        <v>11</v>
      </c>
      <c r="AC156" s="4">
        <v>5</v>
      </c>
      <c r="AD156" s="4">
        <v>1</v>
      </c>
      <c r="AE156" s="4"/>
      <c r="AF156" s="4" t="str">
        <f>TEXT("5937835751774598708","0")</f>
        <v>5937835751774590000</v>
      </c>
      <c r="AG156" s="5"/>
      <c r="AH156" s="4">
        <f>IFERROR(VLOOKUP(A156,SezioniCircoli!A:D,2,FALSE()),"Sezione Elettorale Errata")</f>
        <v>5</v>
      </c>
      <c r="AI156" s="4" t="str">
        <f>IFERROR(VLOOKUP(A156,SezioniCircoli!A:D,3,FALSE()),"Sezione Elettorale Errata")</f>
        <v>LA RUSTICA</v>
      </c>
    </row>
    <row r="157" spans="1:35" ht="13.2">
      <c r="A157" s="4">
        <v>937</v>
      </c>
      <c r="B157" s="4">
        <v>39</v>
      </c>
      <c r="C157" s="4">
        <v>7</v>
      </c>
      <c r="D157" s="4">
        <v>5</v>
      </c>
      <c r="E157" s="4">
        <v>4</v>
      </c>
      <c r="F157" s="4">
        <v>2</v>
      </c>
      <c r="G157" s="4">
        <v>1</v>
      </c>
      <c r="H157" s="4">
        <v>2</v>
      </c>
      <c r="I157" s="4">
        <v>1</v>
      </c>
      <c r="J157" s="4">
        <v>1</v>
      </c>
      <c r="K157" s="4">
        <v>1</v>
      </c>
      <c r="L157" s="4"/>
      <c r="M157" s="4"/>
      <c r="N157" s="4">
        <v>2</v>
      </c>
      <c r="O157" s="4"/>
      <c r="P157" s="4">
        <v>1</v>
      </c>
      <c r="Q157" s="4"/>
      <c r="R157" s="4">
        <v>2</v>
      </c>
      <c r="S157" s="4">
        <v>44</v>
      </c>
      <c r="T157" s="4">
        <v>5</v>
      </c>
      <c r="U157" s="4">
        <v>66</v>
      </c>
      <c r="V157" s="4">
        <v>11</v>
      </c>
      <c r="W157" s="4">
        <v>28</v>
      </c>
      <c r="X157" s="4">
        <v>0</v>
      </c>
      <c r="Y157" s="4">
        <v>10</v>
      </c>
      <c r="Z157" s="4">
        <v>1</v>
      </c>
      <c r="AA157" s="4"/>
      <c r="AB157" s="4"/>
      <c r="AC157" s="4">
        <v>3</v>
      </c>
      <c r="AD157" s="4"/>
      <c r="AE157" s="4"/>
      <c r="AF157" s="4" t="str">
        <f>TEXT("5938188224914010421","0")</f>
        <v>5938188224914010000</v>
      </c>
      <c r="AG157" s="5"/>
      <c r="AH157" s="4">
        <f>IFERROR(VLOOKUP(A157,SezioniCircoli!A:D,2,FALSE()),"Sezione Elettorale Errata")</f>
        <v>5</v>
      </c>
      <c r="AI157" s="4" t="str">
        <f>IFERROR(VLOOKUP(A157,SezioniCircoli!A:D,3,FALSE()),"Sezione Elettorale Errata")</f>
        <v>TORPIGNATTARA</v>
      </c>
    </row>
    <row r="158" spans="1:35" ht="13.2">
      <c r="A158" s="4">
        <v>938</v>
      </c>
      <c r="B158" s="4">
        <v>69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>
        <v>0</v>
      </c>
      <c r="S158" s="4">
        <v>36</v>
      </c>
      <c r="T158" s="4">
        <v>10</v>
      </c>
      <c r="U158" s="4">
        <v>53</v>
      </c>
      <c r="V158" s="4">
        <v>8</v>
      </c>
      <c r="W158" s="4">
        <v>26</v>
      </c>
      <c r="X158" s="4">
        <v>1</v>
      </c>
      <c r="Y158" s="4">
        <v>5</v>
      </c>
      <c r="Z158" s="4">
        <v>5</v>
      </c>
      <c r="AA158" s="4">
        <v>11</v>
      </c>
      <c r="AB158" s="4">
        <v>0</v>
      </c>
      <c r="AC158" s="4"/>
      <c r="AD158" s="4"/>
      <c r="AE158" s="4"/>
      <c r="AF158" s="4" t="str">
        <f>TEXT("5938190494916706615","0")</f>
        <v>5938190494916700000</v>
      </c>
      <c r="AG158" s="5"/>
      <c r="AH158" s="4">
        <f>IFERROR(VLOOKUP(A158,SezioniCircoli!A:D,2,FALSE()),"Sezione Elettorale Errata")</f>
        <v>5</v>
      </c>
      <c r="AI158" s="4" t="str">
        <f>IFERROR(VLOOKUP(A158,SezioniCircoli!A:D,3,FALSE()),"Sezione Elettorale Errata")</f>
        <v>TORPIGNATTARA</v>
      </c>
    </row>
    <row r="159" spans="1:35" ht="13.2">
      <c r="A159" s="4">
        <v>940</v>
      </c>
      <c r="B159" s="4">
        <v>62</v>
      </c>
      <c r="C159" s="4">
        <v>8</v>
      </c>
      <c r="D159" s="4">
        <v>14</v>
      </c>
      <c r="E159" s="4">
        <v>4</v>
      </c>
      <c r="F159" s="4">
        <v>3</v>
      </c>
      <c r="G159" s="4">
        <v>2</v>
      </c>
      <c r="H159" s="4">
        <v>3</v>
      </c>
      <c r="I159" s="4"/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/>
      <c r="Q159" s="4"/>
      <c r="R159" s="4">
        <v>0</v>
      </c>
      <c r="S159" s="4">
        <v>51</v>
      </c>
      <c r="T159" s="4">
        <v>11</v>
      </c>
      <c r="U159" s="4">
        <v>59</v>
      </c>
      <c r="V159" s="4">
        <v>12</v>
      </c>
      <c r="W159" s="4">
        <v>30</v>
      </c>
      <c r="X159" s="4">
        <v>1</v>
      </c>
      <c r="Y159" s="4">
        <v>10</v>
      </c>
      <c r="Z159" s="4">
        <v>2</v>
      </c>
      <c r="AA159" s="4"/>
      <c r="AB159" s="4">
        <v>8</v>
      </c>
      <c r="AC159" s="4"/>
      <c r="AD159" s="4"/>
      <c r="AE159" s="4"/>
      <c r="AF159" s="4" t="str">
        <f>TEXT("5938192554917480955","0")</f>
        <v>5938192554917480000</v>
      </c>
      <c r="AG159" s="5"/>
      <c r="AH159" s="4">
        <f>IFERROR(VLOOKUP(A159,SezioniCircoli!A:D,2,FALSE()),"Sezione Elettorale Errata")</f>
        <v>5</v>
      </c>
      <c r="AI159" s="4" t="str">
        <f>IFERROR(VLOOKUP(A159,SezioniCircoli!A:D,3,FALSE()),"Sezione Elettorale Errata")</f>
        <v>TORPIGNATTARA</v>
      </c>
    </row>
    <row r="160" spans="1:35" ht="13.2">
      <c r="A160" s="4">
        <v>2524</v>
      </c>
      <c r="B160" s="4">
        <v>57</v>
      </c>
      <c r="C160" s="4">
        <v>7</v>
      </c>
      <c r="D160" s="4">
        <v>11</v>
      </c>
      <c r="E160" s="4">
        <v>1</v>
      </c>
      <c r="F160" s="4">
        <v>2</v>
      </c>
      <c r="G160" s="4">
        <v>3</v>
      </c>
      <c r="H160" s="4">
        <v>3</v>
      </c>
      <c r="I160" s="4">
        <v>0</v>
      </c>
      <c r="J160" s="4">
        <v>2</v>
      </c>
      <c r="K160" s="4">
        <v>0</v>
      </c>
      <c r="L160" s="4">
        <v>1</v>
      </c>
      <c r="M160" s="4">
        <v>1</v>
      </c>
      <c r="N160" s="4">
        <v>1</v>
      </c>
      <c r="O160" s="4">
        <v>0</v>
      </c>
      <c r="P160" s="4">
        <v>0</v>
      </c>
      <c r="Q160" s="4">
        <v>0</v>
      </c>
      <c r="R160" s="4">
        <v>1</v>
      </c>
      <c r="S160" s="4">
        <v>129</v>
      </c>
      <c r="T160" s="4">
        <v>12</v>
      </c>
      <c r="U160" s="4">
        <v>18</v>
      </c>
      <c r="V160" s="4">
        <v>10</v>
      </c>
      <c r="W160" s="4">
        <v>39</v>
      </c>
      <c r="X160" s="4">
        <v>1</v>
      </c>
      <c r="Y160" s="4">
        <v>7</v>
      </c>
      <c r="Z160" s="4">
        <v>1</v>
      </c>
      <c r="AA160" s="4">
        <v>13</v>
      </c>
      <c r="AB160" s="4">
        <v>6</v>
      </c>
      <c r="AC160" s="4">
        <v>2</v>
      </c>
      <c r="AD160" s="4">
        <v>1</v>
      </c>
      <c r="AE160" s="4">
        <v>0</v>
      </c>
      <c r="AF160" s="4" t="str">
        <f>TEXT("5937815310608942709","0")</f>
        <v>5937815310608940000</v>
      </c>
      <c r="AG160" s="5"/>
      <c r="AH160" s="4">
        <f>IFERROR(VLOOKUP(A160,SezioniCircoli!A:D,2,FALSE()),"Sezione Elettorale Errata")</f>
        <v>5</v>
      </c>
      <c r="AI160" s="4" t="str">
        <f>IFERROR(VLOOKUP(A160,SezioniCircoli!A:D,3,FALSE()),"Sezione Elettorale Errata")</f>
        <v>LA RUSTICA</v>
      </c>
    </row>
  </sheetData>
  <sortState xmlns:xlrd2="http://schemas.microsoft.com/office/spreadsheetml/2017/richdata2" ref="A2:AI160">
    <sortCondition ref="AH2:AH160"/>
    <sortCondition ref="A2:A1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830"/>
  <sheetViews>
    <sheetView workbookViewId="0"/>
  </sheetViews>
  <sheetFormatPr defaultColWidth="12.5546875" defaultRowHeight="15" customHeight="1"/>
  <cols>
    <col min="2" max="2" width="32.33203125" customWidth="1"/>
  </cols>
  <sheetData>
    <row r="1" spans="1:10" ht="48.75" customHeight="1">
      <c r="A1" s="8" t="s">
        <v>0</v>
      </c>
      <c r="B1" s="8" t="s">
        <v>21</v>
      </c>
      <c r="C1" s="8" t="s">
        <v>20</v>
      </c>
      <c r="D1" s="11" t="s">
        <v>25</v>
      </c>
      <c r="G1" s="6"/>
      <c r="H1" s="6"/>
      <c r="I1" s="6" t="s">
        <v>26</v>
      </c>
      <c r="J1" s="6" t="s">
        <v>27</v>
      </c>
    </row>
    <row r="2" spans="1:10" ht="13.2">
      <c r="A2" s="10" t="s">
        <v>617</v>
      </c>
      <c r="B2" s="10" t="s">
        <v>617</v>
      </c>
      <c r="C2" s="10" t="s">
        <v>617</v>
      </c>
      <c r="D2" s="12"/>
      <c r="G2" s="4"/>
      <c r="H2" s="4"/>
      <c r="I2" s="4">
        <f>COUNT(A:A)</f>
        <v>155</v>
      </c>
      <c r="J2" s="7">
        <f>COUNTIF(C:C,"&gt;1")</f>
        <v>155</v>
      </c>
    </row>
    <row r="3" spans="1:10" ht="13.2">
      <c r="A3" s="10">
        <v>493</v>
      </c>
      <c r="B3" s="10" t="s">
        <v>45</v>
      </c>
      <c r="C3" s="10">
        <v>5</v>
      </c>
      <c r="D3" s="12">
        <v>1</v>
      </c>
      <c r="E3" s="4"/>
      <c r="F3" s="4"/>
      <c r="G3" s="4"/>
      <c r="H3" s="4"/>
      <c r="I3" s="4"/>
      <c r="J3" s="4"/>
    </row>
    <row r="4" spans="1:10" ht="13.2">
      <c r="A4" s="10">
        <v>615</v>
      </c>
      <c r="B4" s="10" t="s">
        <v>51</v>
      </c>
      <c r="C4" s="10">
        <v>5</v>
      </c>
      <c r="D4" s="12">
        <v>1</v>
      </c>
      <c r="E4" s="4"/>
      <c r="F4" s="4"/>
      <c r="G4" s="4"/>
      <c r="H4" s="4"/>
      <c r="I4" s="4"/>
      <c r="J4" s="4"/>
    </row>
    <row r="5" spans="1:10" ht="13.2">
      <c r="A5" s="10">
        <v>590</v>
      </c>
      <c r="B5" s="10" t="s">
        <v>43</v>
      </c>
      <c r="C5" s="10">
        <v>5</v>
      </c>
      <c r="D5" s="12">
        <v>1</v>
      </c>
      <c r="E5" s="4"/>
      <c r="F5" s="4"/>
      <c r="G5" s="4"/>
      <c r="H5" s="4"/>
      <c r="I5" s="4"/>
      <c r="J5" s="4"/>
    </row>
    <row r="6" spans="1:10" ht="13.2">
      <c r="A6" s="10">
        <v>502</v>
      </c>
      <c r="B6" s="10" t="s">
        <v>45</v>
      </c>
      <c r="C6" s="10">
        <v>5</v>
      </c>
      <c r="D6" s="12">
        <v>1</v>
      </c>
      <c r="E6" s="4"/>
      <c r="F6" s="4"/>
      <c r="G6" s="4"/>
      <c r="H6" s="4"/>
      <c r="I6" s="4"/>
      <c r="J6" s="4"/>
    </row>
    <row r="7" spans="1:10" ht="13.2">
      <c r="A7" s="10">
        <v>597</v>
      </c>
      <c r="B7" s="10" t="s">
        <v>43</v>
      </c>
      <c r="C7" s="10">
        <v>5</v>
      </c>
      <c r="D7" s="12">
        <v>1</v>
      </c>
      <c r="E7" s="4"/>
      <c r="F7" s="4"/>
      <c r="G7" s="4"/>
      <c r="H7" s="4"/>
      <c r="I7" s="4"/>
      <c r="J7" s="4"/>
    </row>
    <row r="8" spans="1:10" ht="13.2">
      <c r="A8" s="10">
        <v>598</v>
      </c>
      <c r="B8" s="10" t="s">
        <v>43</v>
      </c>
      <c r="C8" s="10">
        <v>5</v>
      </c>
      <c r="D8" s="12">
        <v>1</v>
      </c>
      <c r="E8" s="4"/>
      <c r="F8" s="4"/>
      <c r="G8" s="4"/>
      <c r="H8" s="4"/>
      <c r="I8" s="4"/>
      <c r="J8" s="4"/>
    </row>
    <row r="9" spans="1:10" ht="13.2">
      <c r="A9" s="10">
        <v>430</v>
      </c>
      <c r="B9" s="10" t="s">
        <v>42</v>
      </c>
      <c r="C9" s="10">
        <v>5</v>
      </c>
      <c r="D9" s="12">
        <v>1</v>
      </c>
      <c r="E9" s="4"/>
      <c r="F9" s="4"/>
      <c r="G9" s="4"/>
      <c r="H9" s="4"/>
      <c r="I9" s="4"/>
      <c r="J9" s="4"/>
    </row>
    <row r="10" spans="1:10" ht="13.2">
      <c r="A10" s="10">
        <v>422</v>
      </c>
      <c r="B10" s="10" t="s">
        <v>42</v>
      </c>
      <c r="C10" s="10">
        <v>5</v>
      </c>
      <c r="D10" s="12">
        <v>1</v>
      </c>
      <c r="E10" s="4"/>
      <c r="F10" s="4"/>
      <c r="G10" s="4"/>
      <c r="H10" s="4"/>
      <c r="I10" s="4"/>
      <c r="J10" s="4"/>
    </row>
    <row r="11" spans="1:10" ht="13.2">
      <c r="A11" s="10">
        <v>495</v>
      </c>
      <c r="B11" s="10" t="s">
        <v>45</v>
      </c>
      <c r="C11" s="10">
        <v>5</v>
      </c>
      <c r="D11" s="12">
        <v>1</v>
      </c>
      <c r="E11" s="4"/>
      <c r="F11" s="4"/>
      <c r="G11" s="4"/>
      <c r="H11" s="4"/>
      <c r="I11" s="4"/>
      <c r="J11" s="4"/>
    </row>
    <row r="12" spans="1:10" ht="13.2">
      <c r="A12" s="10">
        <v>664</v>
      </c>
      <c r="B12" s="10" t="s">
        <v>52</v>
      </c>
      <c r="C12" s="10">
        <v>5</v>
      </c>
      <c r="D12" s="12">
        <v>1</v>
      </c>
      <c r="E12" s="4"/>
      <c r="F12" s="4"/>
      <c r="G12" s="4"/>
      <c r="H12" s="4"/>
      <c r="I12" s="4"/>
      <c r="J12" s="4"/>
    </row>
    <row r="13" spans="1:10" ht="13.2">
      <c r="A13" s="10">
        <v>416</v>
      </c>
      <c r="B13" s="10" t="s">
        <v>42</v>
      </c>
      <c r="C13" s="10">
        <v>5</v>
      </c>
      <c r="D13" s="12">
        <v>1</v>
      </c>
      <c r="E13" s="4"/>
      <c r="F13" s="4"/>
      <c r="G13" s="4"/>
      <c r="H13" s="4"/>
      <c r="I13" s="4"/>
      <c r="J13" s="4"/>
    </row>
    <row r="14" spans="1:10" ht="13.2">
      <c r="A14" s="10">
        <v>433</v>
      </c>
      <c r="B14" s="10" t="s">
        <v>42</v>
      </c>
      <c r="C14" s="10">
        <v>5</v>
      </c>
      <c r="D14" s="12">
        <v>1</v>
      </c>
      <c r="E14" s="4"/>
      <c r="F14" s="4"/>
      <c r="G14" s="4"/>
      <c r="H14" s="4"/>
      <c r="I14" s="4"/>
      <c r="J14" s="4"/>
    </row>
    <row r="15" spans="1:10" ht="13.2">
      <c r="A15" s="10">
        <v>676</v>
      </c>
      <c r="B15" s="10" t="s">
        <v>53</v>
      </c>
      <c r="C15" s="10">
        <v>5</v>
      </c>
      <c r="D15" s="12">
        <v>1</v>
      </c>
      <c r="E15" s="4"/>
      <c r="F15" s="4"/>
      <c r="G15" s="4"/>
      <c r="H15" s="4"/>
      <c r="I15" s="4"/>
      <c r="J15" s="4"/>
    </row>
    <row r="16" spans="1:10" ht="13.2">
      <c r="A16" s="10">
        <v>514</v>
      </c>
      <c r="B16" s="10" t="s">
        <v>45</v>
      </c>
      <c r="C16" s="10">
        <v>5</v>
      </c>
      <c r="D16" s="12">
        <v>1</v>
      </c>
      <c r="E16" s="4"/>
      <c r="F16" s="4"/>
      <c r="G16" s="4"/>
      <c r="H16" s="4"/>
      <c r="I16" s="4"/>
      <c r="J16" s="4"/>
    </row>
    <row r="17" spans="1:4" ht="13.2">
      <c r="A17" s="10">
        <v>458</v>
      </c>
      <c r="B17" s="10" t="s">
        <v>43</v>
      </c>
      <c r="C17" s="10">
        <v>5</v>
      </c>
      <c r="D17" s="12">
        <v>1</v>
      </c>
    </row>
    <row r="18" spans="1:4" ht="13.2">
      <c r="A18" s="10">
        <v>421</v>
      </c>
      <c r="B18" s="10" t="s">
        <v>42</v>
      </c>
      <c r="C18" s="10">
        <v>5</v>
      </c>
      <c r="D18" s="12">
        <v>1</v>
      </c>
    </row>
    <row r="19" spans="1:4" ht="13.2">
      <c r="A19" s="10">
        <v>444</v>
      </c>
      <c r="B19" s="10" t="s">
        <v>42</v>
      </c>
      <c r="C19" s="10">
        <v>5</v>
      </c>
      <c r="D19" s="12">
        <v>1</v>
      </c>
    </row>
    <row r="20" spans="1:4" ht="13.2">
      <c r="A20" s="10">
        <v>635</v>
      </c>
      <c r="B20" s="10" t="s">
        <v>52</v>
      </c>
      <c r="C20" s="10">
        <v>5</v>
      </c>
      <c r="D20" s="12">
        <v>1</v>
      </c>
    </row>
    <row r="21" spans="1:4" ht="13.2">
      <c r="A21" s="10">
        <v>443</v>
      </c>
      <c r="B21" s="10" t="s">
        <v>42</v>
      </c>
      <c r="C21" s="10">
        <v>5</v>
      </c>
      <c r="D21" s="12">
        <v>1</v>
      </c>
    </row>
    <row r="22" spans="1:4" ht="13.2">
      <c r="A22" s="10">
        <v>663</v>
      </c>
      <c r="B22" s="10" t="s">
        <v>52</v>
      </c>
      <c r="C22" s="10">
        <v>5</v>
      </c>
      <c r="D22" s="12">
        <v>1</v>
      </c>
    </row>
    <row r="23" spans="1:4" ht="13.2">
      <c r="A23" s="10">
        <v>434</v>
      </c>
      <c r="B23" s="10" t="s">
        <v>42</v>
      </c>
      <c r="C23" s="10">
        <v>5</v>
      </c>
      <c r="D23" s="12">
        <v>1</v>
      </c>
    </row>
    <row r="24" spans="1:4" ht="13.2">
      <c r="A24" s="10">
        <v>413</v>
      </c>
      <c r="B24" s="10" t="s">
        <v>42</v>
      </c>
      <c r="C24" s="10">
        <v>5</v>
      </c>
      <c r="D24" s="12">
        <v>1</v>
      </c>
    </row>
    <row r="25" spans="1:4" ht="13.2">
      <c r="A25" s="10">
        <v>440</v>
      </c>
      <c r="B25" s="10" t="s">
        <v>42</v>
      </c>
      <c r="C25" s="10">
        <v>5</v>
      </c>
      <c r="D25" s="12">
        <v>1</v>
      </c>
    </row>
    <row r="26" spans="1:4" ht="13.2">
      <c r="A26" s="10">
        <v>423</v>
      </c>
      <c r="B26" s="10" t="s">
        <v>42</v>
      </c>
      <c r="C26" s="10">
        <v>5</v>
      </c>
      <c r="D26" s="12">
        <v>1</v>
      </c>
    </row>
    <row r="27" spans="1:4" ht="13.2">
      <c r="A27" s="10">
        <v>459</v>
      </c>
      <c r="B27" s="10" t="s">
        <v>43</v>
      </c>
      <c r="C27" s="10">
        <v>5</v>
      </c>
      <c r="D27" s="12">
        <v>1</v>
      </c>
    </row>
    <row r="28" spans="1:4" ht="13.2">
      <c r="A28" s="10">
        <v>469</v>
      </c>
      <c r="B28" s="10" t="s">
        <v>43</v>
      </c>
      <c r="C28" s="10">
        <v>5</v>
      </c>
      <c r="D28" s="12">
        <v>1</v>
      </c>
    </row>
    <row r="29" spans="1:4" ht="13.2">
      <c r="A29" s="10">
        <v>460</v>
      </c>
      <c r="B29" s="10" t="s">
        <v>43</v>
      </c>
      <c r="C29" s="10">
        <v>5</v>
      </c>
      <c r="D29" s="12">
        <v>1</v>
      </c>
    </row>
    <row r="30" spans="1:4" ht="13.2">
      <c r="A30" s="10">
        <v>634</v>
      </c>
      <c r="B30" s="10" t="s">
        <v>52</v>
      </c>
      <c r="C30" s="10">
        <v>5</v>
      </c>
      <c r="D30" s="12">
        <v>1</v>
      </c>
    </row>
    <row r="31" spans="1:4" ht="13.2">
      <c r="A31" s="10">
        <v>496</v>
      </c>
      <c r="B31" s="10" t="s">
        <v>45</v>
      </c>
      <c r="C31" s="10">
        <v>5</v>
      </c>
      <c r="D31" s="12">
        <v>1</v>
      </c>
    </row>
    <row r="32" spans="1:4" ht="13.2">
      <c r="A32" s="10">
        <v>428</v>
      </c>
      <c r="B32" s="10" t="s">
        <v>42</v>
      </c>
      <c r="C32" s="10">
        <v>5</v>
      </c>
      <c r="D32" s="12">
        <v>1</v>
      </c>
    </row>
    <row r="33" spans="1:4" ht="13.2">
      <c r="A33" s="10">
        <v>441</v>
      </c>
      <c r="B33" s="10" t="s">
        <v>42</v>
      </c>
      <c r="C33" s="10">
        <v>5</v>
      </c>
      <c r="D33" s="12">
        <v>1</v>
      </c>
    </row>
    <row r="34" spans="1:4" ht="13.2">
      <c r="A34" s="10">
        <v>462</v>
      </c>
      <c r="B34" s="10" t="s">
        <v>43</v>
      </c>
      <c r="C34" s="10">
        <v>5</v>
      </c>
      <c r="D34" s="12">
        <v>1</v>
      </c>
    </row>
    <row r="35" spans="1:4" ht="13.2">
      <c r="A35" s="10">
        <v>633</v>
      </c>
      <c r="B35" s="10" t="s">
        <v>52</v>
      </c>
      <c r="C35" s="10">
        <v>5</v>
      </c>
      <c r="D35" s="12">
        <v>1</v>
      </c>
    </row>
    <row r="36" spans="1:4" ht="13.2">
      <c r="A36" s="10">
        <v>614</v>
      </c>
      <c r="B36" s="10" t="s">
        <v>51</v>
      </c>
      <c r="C36" s="10">
        <v>5</v>
      </c>
      <c r="D36" s="12">
        <v>1</v>
      </c>
    </row>
    <row r="37" spans="1:4" ht="13.2">
      <c r="A37" s="10">
        <v>499</v>
      </c>
      <c r="B37" s="10" t="s">
        <v>45</v>
      </c>
      <c r="C37" s="10">
        <v>5</v>
      </c>
      <c r="D37" s="12">
        <v>1</v>
      </c>
    </row>
    <row r="38" spans="1:4" ht="13.2">
      <c r="A38" s="10">
        <v>617</v>
      </c>
      <c r="B38" s="10" t="s">
        <v>51</v>
      </c>
      <c r="C38" s="10">
        <v>5</v>
      </c>
      <c r="D38" s="12">
        <v>1</v>
      </c>
    </row>
    <row r="39" spans="1:4" ht="13.2">
      <c r="A39" s="10">
        <v>670</v>
      </c>
      <c r="B39" s="10" t="s">
        <v>52</v>
      </c>
      <c r="C39" s="10">
        <v>5</v>
      </c>
      <c r="D39" s="12">
        <v>1</v>
      </c>
    </row>
    <row r="40" spans="1:4" ht="13.2">
      <c r="A40" s="10">
        <v>632</v>
      </c>
      <c r="B40" s="10" t="s">
        <v>52</v>
      </c>
      <c r="C40" s="10">
        <v>5</v>
      </c>
      <c r="D40" s="12">
        <v>1</v>
      </c>
    </row>
    <row r="41" spans="1:4" ht="13.2">
      <c r="A41" s="10">
        <v>500</v>
      </c>
      <c r="B41" s="10" t="s">
        <v>45</v>
      </c>
      <c r="C41" s="10">
        <v>5</v>
      </c>
      <c r="D41" s="12">
        <v>1</v>
      </c>
    </row>
    <row r="42" spans="1:4" ht="13.2">
      <c r="A42" s="10">
        <v>618</v>
      </c>
      <c r="B42" s="10" t="s">
        <v>51</v>
      </c>
      <c r="C42" s="10">
        <v>5</v>
      </c>
      <c r="D42" s="12">
        <v>1</v>
      </c>
    </row>
    <row r="43" spans="1:4" ht="13.2">
      <c r="A43" s="10">
        <v>478</v>
      </c>
      <c r="B43" s="10" t="s">
        <v>43</v>
      </c>
      <c r="C43" s="10">
        <v>5</v>
      </c>
      <c r="D43" s="12">
        <v>1</v>
      </c>
    </row>
    <row r="44" spans="1:4" ht="13.2">
      <c r="A44" s="10">
        <v>619</v>
      </c>
      <c r="B44" s="10" t="s">
        <v>51</v>
      </c>
      <c r="C44" s="10">
        <v>5</v>
      </c>
      <c r="D44" s="12">
        <v>1</v>
      </c>
    </row>
    <row r="45" spans="1:4" ht="13.2">
      <c r="A45" s="10">
        <v>501</v>
      </c>
      <c r="B45" s="10" t="s">
        <v>45</v>
      </c>
      <c r="C45" s="10">
        <v>5</v>
      </c>
      <c r="D45" s="12">
        <v>1</v>
      </c>
    </row>
    <row r="46" spans="1:4" ht="13.2">
      <c r="A46" s="10">
        <v>578</v>
      </c>
      <c r="B46" s="10" t="s">
        <v>43</v>
      </c>
      <c r="C46" s="10">
        <v>5</v>
      </c>
      <c r="D46" s="12">
        <v>1</v>
      </c>
    </row>
    <row r="47" spans="1:4" ht="13.2">
      <c r="A47" s="10">
        <v>536</v>
      </c>
      <c r="B47" s="10" t="s">
        <v>43</v>
      </c>
      <c r="C47" s="10">
        <v>5</v>
      </c>
      <c r="D47" s="12">
        <v>1</v>
      </c>
    </row>
    <row r="48" spans="1:4" ht="13.2">
      <c r="A48" s="10">
        <v>524</v>
      </c>
      <c r="B48" s="10" t="s">
        <v>45</v>
      </c>
      <c r="C48" s="10">
        <v>5</v>
      </c>
      <c r="D48" s="12">
        <v>1</v>
      </c>
    </row>
    <row r="49" spans="1:4" ht="13.2">
      <c r="A49" s="10">
        <v>476</v>
      </c>
      <c r="B49" s="10" t="s">
        <v>43</v>
      </c>
      <c r="C49" s="10">
        <v>5</v>
      </c>
      <c r="D49" s="12">
        <v>1</v>
      </c>
    </row>
    <row r="50" spans="1:4" ht="13.2">
      <c r="A50" s="10">
        <v>427</v>
      </c>
      <c r="B50" s="10" t="s">
        <v>42</v>
      </c>
      <c r="C50" s="10">
        <v>5</v>
      </c>
      <c r="D50" s="12">
        <v>1</v>
      </c>
    </row>
    <row r="51" spans="1:4" ht="13.2">
      <c r="A51" s="10">
        <v>506</v>
      </c>
      <c r="B51" s="10" t="s">
        <v>45</v>
      </c>
      <c r="C51" s="10">
        <v>5</v>
      </c>
      <c r="D51" s="12">
        <v>1</v>
      </c>
    </row>
    <row r="52" spans="1:4" ht="13.2">
      <c r="A52" s="10">
        <v>455</v>
      </c>
      <c r="B52" s="10" t="s">
        <v>43</v>
      </c>
      <c r="C52" s="10">
        <v>5</v>
      </c>
      <c r="D52" s="12">
        <v>1</v>
      </c>
    </row>
    <row r="53" spans="1:4" ht="13.2">
      <c r="A53" s="10">
        <v>602</v>
      </c>
      <c r="B53" s="10" t="s">
        <v>43</v>
      </c>
      <c r="C53" s="10">
        <v>5</v>
      </c>
      <c r="D53" s="12">
        <v>1</v>
      </c>
    </row>
    <row r="54" spans="1:4" ht="13.2">
      <c r="A54" s="10">
        <v>526</v>
      </c>
      <c r="B54" s="10" t="s">
        <v>45</v>
      </c>
      <c r="C54" s="10">
        <v>5</v>
      </c>
      <c r="D54" s="12">
        <v>1</v>
      </c>
    </row>
    <row r="55" spans="1:4" ht="13.2">
      <c r="A55" s="10">
        <v>479</v>
      </c>
      <c r="B55" s="10" t="s">
        <v>43</v>
      </c>
      <c r="C55" s="10">
        <v>5</v>
      </c>
      <c r="D55" s="12">
        <v>1</v>
      </c>
    </row>
    <row r="56" spans="1:4" ht="13.2">
      <c r="A56" s="10">
        <v>520</v>
      </c>
      <c r="B56" s="10" t="s">
        <v>45</v>
      </c>
      <c r="C56" s="10">
        <v>5</v>
      </c>
      <c r="D56" s="12">
        <v>1</v>
      </c>
    </row>
    <row r="57" spans="1:4" ht="13.2">
      <c r="A57" s="10">
        <v>668</v>
      </c>
      <c r="B57" s="10" t="s">
        <v>52</v>
      </c>
      <c r="C57" s="10">
        <v>5</v>
      </c>
      <c r="D57" s="12">
        <v>1</v>
      </c>
    </row>
    <row r="58" spans="1:4" ht="13.2">
      <c r="A58" s="10">
        <v>457</v>
      </c>
      <c r="B58" s="10" t="s">
        <v>43</v>
      </c>
      <c r="C58" s="10">
        <v>5</v>
      </c>
      <c r="D58" s="12">
        <v>1</v>
      </c>
    </row>
    <row r="59" spans="1:4" ht="13.2">
      <c r="A59" s="10">
        <v>507</v>
      </c>
      <c r="B59" s="10" t="s">
        <v>45</v>
      </c>
      <c r="C59" s="10">
        <v>5</v>
      </c>
      <c r="D59" s="12">
        <v>1</v>
      </c>
    </row>
    <row r="60" spans="1:4" ht="13.2">
      <c r="A60" s="10">
        <v>601</v>
      </c>
      <c r="B60" s="10" t="s">
        <v>43</v>
      </c>
      <c r="C60" s="10">
        <v>5</v>
      </c>
      <c r="D60" s="12">
        <v>1</v>
      </c>
    </row>
    <row r="61" spans="1:4" ht="13.2">
      <c r="A61" s="10">
        <v>603</v>
      </c>
      <c r="B61" s="10" t="s">
        <v>43</v>
      </c>
      <c r="C61" s="10">
        <v>5</v>
      </c>
      <c r="D61" s="12">
        <v>1</v>
      </c>
    </row>
    <row r="62" spans="1:4" ht="13.2">
      <c r="A62" s="10">
        <v>596</v>
      </c>
      <c r="B62" s="10" t="s">
        <v>43</v>
      </c>
      <c r="C62" s="10">
        <v>5</v>
      </c>
      <c r="D62" s="12">
        <v>1</v>
      </c>
    </row>
    <row r="63" spans="1:4" ht="13.2">
      <c r="A63" s="10">
        <v>497</v>
      </c>
      <c r="B63" s="10" t="s">
        <v>45</v>
      </c>
      <c r="C63" s="10">
        <v>5</v>
      </c>
      <c r="D63" s="12">
        <v>1</v>
      </c>
    </row>
    <row r="64" spans="1:4" ht="13.2">
      <c r="A64" s="10">
        <v>529</v>
      </c>
      <c r="B64" s="10" t="s">
        <v>45</v>
      </c>
      <c r="C64" s="10">
        <v>5</v>
      </c>
      <c r="D64" s="12">
        <v>1</v>
      </c>
    </row>
    <row r="65" spans="1:4" ht="13.2">
      <c r="A65" s="10">
        <v>669</v>
      </c>
      <c r="B65" s="10" t="s">
        <v>52</v>
      </c>
      <c r="C65" s="10">
        <v>5</v>
      </c>
      <c r="D65" s="12">
        <v>1</v>
      </c>
    </row>
    <row r="66" spans="1:4" ht="13.2">
      <c r="A66" s="10">
        <v>599</v>
      </c>
      <c r="B66" s="10" t="s">
        <v>43</v>
      </c>
      <c r="C66" s="10">
        <v>5</v>
      </c>
      <c r="D66" s="12">
        <v>1</v>
      </c>
    </row>
    <row r="67" spans="1:4" ht="13.2">
      <c r="A67" s="10">
        <v>592</v>
      </c>
      <c r="B67" s="10" t="s">
        <v>43</v>
      </c>
      <c r="C67" s="10">
        <v>5</v>
      </c>
      <c r="D67" s="12">
        <v>1</v>
      </c>
    </row>
    <row r="68" spans="1:4" ht="13.2">
      <c r="A68" s="10">
        <v>516</v>
      </c>
      <c r="B68" s="10" t="s">
        <v>45</v>
      </c>
      <c r="C68" s="10">
        <v>5</v>
      </c>
      <c r="D68" s="12">
        <v>1</v>
      </c>
    </row>
    <row r="69" spans="1:4" ht="13.2">
      <c r="A69" s="10">
        <v>667</v>
      </c>
      <c r="B69" s="10" t="s">
        <v>52</v>
      </c>
      <c r="C69" s="10">
        <v>5</v>
      </c>
      <c r="D69" s="12">
        <v>1</v>
      </c>
    </row>
    <row r="70" spans="1:4" ht="13.2">
      <c r="A70" s="10">
        <v>503</v>
      </c>
      <c r="B70" s="10" t="s">
        <v>45</v>
      </c>
      <c r="C70" s="10">
        <v>5</v>
      </c>
      <c r="D70" s="12">
        <v>1</v>
      </c>
    </row>
    <row r="71" spans="1:4" ht="13.2">
      <c r="A71" s="10">
        <v>636</v>
      </c>
      <c r="B71" s="10" t="s">
        <v>52</v>
      </c>
      <c r="C71" s="10">
        <v>5</v>
      </c>
      <c r="D71" s="12">
        <v>1</v>
      </c>
    </row>
    <row r="72" spans="1:4" ht="13.2">
      <c r="A72" s="10">
        <v>494</v>
      </c>
      <c r="B72" s="10" t="s">
        <v>45</v>
      </c>
      <c r="C72" s="10">
        <v>5</v>
      </c>
      <c r="D72" s="12">
        <v>1</v>
      </c>
    </row>
    <row r="73" spans="1:4" ht="13.2">
      <c r="A73" s="10">
        <v>485</v>
      </c>
      <c r="B73" s="10" t="s">
        <v>45</v>
      </c>
      <c r="C73" s="10">
        <v>5</v>
      </c>
      <c r="D73" s="12">
        <v>1</v>
      </c>
    </row>
    <row r="74" spans="1:4" ht="13.2">
      <c r="A74" s="10">
        <v>600</v>
      </c>
      <c r="B74" s="10" t="s">
        <v>43</v>
      </c>
      <c r="C74" s="10">
        <v>5</v>
      </c>
      <c r="D74" s="12">
        <v>1</v>
      </c>
    </row>
    <row r="75" spans="1:4" ht="13.2">
      <c r="A75" s="10">
        <v>511</v>
      </c>
      <c r="B75" s="10" t="s">
        <v>45</v>
      </c>
      <c r="C75" s="10">
        <v>5</v>
      </c>
      <c r="D75" s="12">
        <v>1</v>
      </c>
    </row>
    <row r="76" spans="1:4" ht="13.2">
      <c r="A76" s="10">
        <v>467</v>
      </c>
      <c r="B76" s="10" t="s">
        <v>43</v>
      </c>
      <c r="C76" s="10">
        <v>5</v>
      </c>
      <c r="D76" s="12">
        <v>1</v>
      </c>
    </row>
    <row r="77" spans="1:4" ht="13.2">
      <c r="A77" s="10">
        <v>481</v>
      </c>
      <c r="B77" s="10" t="s">
        <v>45</v>
      </c>
      <c r="C77" s="10">
        <v>5</v>
      </c>
      <c r="D77" s="12">
        <v>1</v>
      </c>
    </row>
    <row r="78" spans="1:4" ht="13.2">
      <c r="A78" s="10">
        <v>426</v>
      </c>
      <c r="B78" s="10" t="s">
        <v>42</v>
      </c>
      <c r="C78" s="10">
        <v>5</v>
      </c>
      <c r="D78" s="12">
        <v>1</v>
      </c>
    </row>
    <row r="79" spans="1:4" ht="13.2">
      <c r="A79" s="10">
        <v>582</v>
      </c>
      <c r="B79" s="10" t="s">
        <v>43</v>
      </c>
      <c r="C79" s="10">
        <v>5</v>
      </c>
      <c r="D79" s="12">
        <v>1</v>
      </c>
    </row>
    <row r="80" spans="1:4" ht="13.2">
      <c r="A80" s="10">
        <v>445</v>
      </c>
      <c r="B80" s="10" t="s">
        <v>42</v>
      </c>
      <c r="C80" s="10">
        <v>5</v>
      </c>
      <c r="D80" s="12">
        <v>1</v>
      </c>
    </row>
    <row r="81" spans="1:4" ht="13.2">
      <c r="A81" s="10">
        <v>591</v>
      </c>
      <c r="B81" s="10" t="s">
        <v>43</v>
      </c>
      <c r="C81" s="10">
        <v>5</v>
      </c>
      <c r="D81" s="12">
        <v>1</v>
      </c>
    </row>
    <row r="82" spans="1:4" ht="13.2">
      <c r="A82" s="10">
        <v>468</v>
      </c>
      <c r="B82" s="10" t="s">
        <v>43</v>
      </c>
      <c r="C82" s="10">
        <v>5</v>
      </c>
      <c r="D82" s="12">
        <v>1</v>
      </c>
    </row>
    <row r="83" spans="1:4" ht="13.2">
      <c r="A83" s="10">
        <v>436</v>
      </c>
      <c r="B83" s="10" t="s">
        <v>42</v>
      </c>
      <c r="C83" s="10">
        <v>5</v>
      </c>
      <c r="D83" s="12">
        <v>1</v>
      </c>
    </row>
    <row r="84" spans="1:4" ht="13.2">
      <c r="A84" s="10">
        <v>442</v>
      </c>
      <c r="B84" s="10" t="s">
        <v>42</v>
      </c>
      <c r="C84" s="10">
        <v>5</v>
      </c>
      <c r="D84" s="12">
        <v>1</v>
      </c>
    </row>
    <row r="85" spans="1:4" ht="13.2">
      <c r="A85" s="10">
        <v>662</v>
      </c>
      <c r="B85" s="10" t="s">
        <v>52</v>
      </c>
      <c r="C85" s="10">
        <v>5</v>
      </c>
      <c r="D85" s="12">
        <v>1</v>
      </c>
    </row>
    <row r="86" spans="1:4" ht="13.2">
      <c r="A86" s="10">
        <v>508</v>
      </c>
      <c r="B86" s="10" t="s">
        <v>45</v>
      </c>
      <c r="C86" s="10">
        <v>5</v>
      </c>
      <c r="D86" s="12">
        <v>1</v>
      </c>
    </row>
    <row r="87" spans="1:4" ht="13.2">
      <c r="A87" s="10">
        <v>486</v>
      </c>
      <c r="B87" s="10" t="s">
        <v>45</v>
      </c>
      <c r="C87" s="10">
        <v>5</v>
      </c>
      <c r="D87" s="12">
        <v>1</v>
      </c>
    </row>
    <row r="88" spans="1:4" ht="13.2">
      <c r="A88" s="10">
        <v>483</v>
      </c>
      <c r="B88" s="10" t="s">
        <v>45</v>
      </c>
      <c r="C88" s="10">
        <v>5</v>
      </c>
      <c r="D88" s="12">
        <v>1</v>
      </c>
    </row>
    <row r="89" spans="1:4" ht="13.2">
      <c r="A89" s="10">
        <v>604</v>
      </c>
      <c r="B89" s="10" t="s">
        <v>51</v>
      </c>
      <c r="C89" s="10">
        <v>5</v>
      </c>
      <c r="D89" s="12">
        <v>1</v>
      </c>
    </row>
    <row r="90" spans="1:4" ht="13.2">
      <c r="A90" s="10">
        <v>419</v>
      </c>
      <c r="B90" s="10" t="s">
        <v>42</v>
      </c>
      <c r="C90" s="10">
        <v>5</v>
      </c>
      <c r="D90" s="12">
        <v>1</v>
      </c>
    </row>
    <row r="91" spans="1:4" ht="13.2">
      <c r="A91" s="10">
        <v>605</v>
      </c>
      <c r="B91" s="10" t="s">
        <v>51</v>
      </c>
      <c r="C91" s="10">
        <v>5</v>
      </c>
      <c r="D91" s="12">
        <v>1</v>
      </c>
    </row>
    <row r="92" spans="1:4" ht="13.2">
      <c r="A92" s="10">
        <v>593</v>
      </c>
      <c r="B92" s="10" t="s">
        <v>43</v>
      </c>
      <c r="C92" s="10">
        <v>5</v>
      </c>
      <c r="D92" s="12">
        <v>1</v>
      </c>
    </row>
    <row r="93" spans="1:4" ht="13.2">
      <c r="A93" s="10">
        <v>579</v>
      </c>
      <c r="B93" s="10" t="s">
        <v>43</v>
      </c>
      <c r="C93" s="10">
        <v>5</v>
      </c>
      <c r="D93" s="12">
        <v>1</v>
      </c>
    </row>
    <row r="94" spans="1:4" ht="13.2">
      <c r="A94" s="10">
        <v>631</v>
      </c>
      <c r="B94" s="10" t="s">
        <v>52</v>
      </c>
      <c r="C94" s="10">
        <v>5</v>
      </c>
      <c r="D94" s="12">
        <v>1</v>
      </c>
    </row>
    <row r="95" spans="1:4" ht="13.2">
      <c r="A95" s="10">
        <v>487</v>
      </c>
      <c r="B95" s="10" t="s">
        <v>45</v>
      </c>
      <c r="C95" s="10">
        <v>5</v>
      </c>
      <c r="D95" s="12">
        <v>1</v>
      </c>
    </row>
    <row r="96" spans="1:4" ht="13.2">
      <c r="A96" s="10">
        <v>456</v>
      </c>
      <c r="B96" s="10" t="s">
        <v>43</v>
      </c>
      <c r="C96" s="10">
        <v>5</v>
      </c>
      <c r="D96" s="12">
        <v>1</v>
      </c>
    </row>
    <row r="97" spans="1:4" ht="13.2">
      <c r="A97" s="10">
        <v>606</v>
      </c>
      <c r="B97" s="10" t="s">
        <v>51</v>
      </c>
      <c r="C97" s="10">
        <v>5</v>
      </c>
      <c r="D97" s="12">
        <v>1</v>
      </c>
    </row>
    <row r="98" spans="1:4" ht="13.2">
      <c r="A98" s="10">
        <v>525</v>
      </c>
      <c r="B98" s="10" t="s">
        <v>45</v>
      </c>
      <c r="C98" s="10">
        <v>5</v>
      </c>
      <c r="D98" s="12">
        <v>1</v>
      </c>
    </row>
    <row r="99" spans="1:4" ht="13.2">
      <c r="A99" s="10">
        <v>488</v>
      </c>
      <c r="B99" s="10" t="s">
        <v>45</v>
      </c>
      <c r="C99" s="10">
        <v>5</v>
      </c>
      <c r="D99" s="12">
        <v>1</v>
      </c>
    </row>
    <row r="100" spans="1:4" ht="13.2">
      <c r="A100" s="10">
        <v>492</v>
      </c>
      <c r="B100" s="10" t="s">
        <v>45</v>
      </c>
      <c r="C100" s="10">
        <v>5</v>
      </c>
      <c r="D100" s="12">
        <v>1</v>
      </c>
    </row>
    <row r="101" spans="1:4" ht="13.2">
      <c r="A101" s="10">
        <v>580</v>
      </c>
      <c r="B101" s="10" t="s">
        <v>43</v>
      </c>
      <c r="C101" s="10">
        <v>5</v>
      </c>
      <c r="D101" s="12">
        <v>1</v>
      </c>
    </row>
    <row r="102" spans="1:4" ht="13.2">
      <c r="A102" s="10">
        <v>530</v>
      </c>
      <c r="B102" s="10" t="s">
        <v>45</v>
      </c>
      <c r="C102" s="10">
        <v>5</v>
      </c>
      <c r="D102" s="12">
        <v>1</v>
      </c>
    </row>
    <row r="103" spans="1:4" ht="13.2">
      <c r="A103" s="10">
        <v>586</v>
      </c>
      <c r="B103" s="10" t="s">
        <v>43</v>
      </c>
      <c r="C103" s="10">
        <v>5</v>
      </c>
      <c r="D103" s="12">
        <v>1</v>
      </c>
    </row>
    <row r="104" spans="1:4" ht="13.2">
      <c r="A104" s="10">
        <v>517</v>
      </c>
      <c r="B104" s="10" t="s">
        <v>45</v>
      </c>
      <c r="C104" s="10">
        <v>5</v>
      </c>
      <c r="D104" s="12">
        <v>1</v>
      </c>
    </row>
    <row r="105" spans="1:4" ht="13.2">
      <c r="A105" s="10">
        <v>489</v>
      </c>
      <c r="B105" s="10" t="s">
        <v>45</v>
      </c>
      <c r="C105" s="10">
        <v>5</v>
      </c>
      <c r="D105" s="12">
        <v>1</v>
      </c>
    </row>
    <row r="106" spans="1:4" ht="13.2">
      <c r="A106" s="10">
        <v>518</v>
      </c>
      <c r="B106" s="10" t="s">
        <v>45</v>
      </c>
      <c r="C106" s="10">
        <v>5</v>
      </c>
      <c r="D106" s="12">
        <v>1</v>
      </c>
    </row>
    <row r="107" spans="1:4" ht="13.2">
      <c r="A107" s="10">
        <v>607</v>
      </c>
      <c r="B107" s="10" t="s">
        <v>51</v>
      </c>
      <c r="C107" s="10">
        <v>5</v>
      </c>
      <c r="D107" s="12">
        <v>1</v>
      </c>
    </row>
    <row r="108" spans="1:4" ht="13.2">
      <c r="A108" s="10">
        <v>415</v>
      </c>
      <c r="B108" s="10" t="s">
        <v>42</v>
      </c>
      <c r="C108" s="10">
        <v>5</v>
      </c>
      <c r="D108" s="12">
        <v>1</v>
      </c>
    </row>
    <row r="109" spans="1:4" ht="13.2">
      <c r="A109" s="10">
        <v>608</v>
      </c>
      <c r="B109" s="10" t="s">
        <v>51</v>
      </c>
      <c r="C109" s="10">
        <v>5</v>
      </c>
      <c r="D109" s="12">
        <v>1</v>
      </c>
    </row>
    <row r="110" spans="1:4" ht="13.2">
      <c r="A110" s="10">
        <v>429</v>
      </c>
      <c r="B110" s="10" t="s">
        <v>42</v>
      </c>
      <c r="C110" s="10">
        <v>5</v>
      </c>
      <c r="D110" s="12">
        <v>1</v>
      </c>
    </row>
    <row r="111" spans="1:4" ht="13.2">
      <c r="A111" s="10">
        <v>490</v>
      </c>
      <c r="B111" s="10" t="s">
        <v>45</v>
      </c>
      <c r="C111" s="10">
        <v>5</v>
      </c>
      <c r="D111" s="12">
        <v>1</v>
      </c>
    </row>
    <row r="112" spans="1:4" ht="13.2">
      <c r="A112" s="10">
        <v>2524</v>
      </c>
      <c r="B112" s="10" t="s">
        <v>53</v>
      </c>
      <c r="C112" s="10">
        <v>5</v>
      </c>
      <c r="D112" s="12">
        <v>1</v>
      </c>
    </row>
    <row r="113" spans="1:4" ht="13.2">
      <c r="A113" s="10">
        <v>471</v>
      </c>
      <c r="B113" s="10" t="s">
        <v>43</v>
      </c>
      <c r="C113" s="10">
        <v>5</v>
      </c>
      <c r="D113" s="12">
        <v>1</v>
      </c>
    </row>
    <row r="114" spans="1:4" ht="13.2">
      <c r="A114" s="10">
        <v>425</v>
      </c>
      <c r="B114" s="10" t="s">
        <v>42</v>
      </c>
      <c r="C114" s="10">
        <v>5</v>
      </c>
      <c r="D114" s="12">
        <v>1</v>
      </c>
    </row>
    <row r="115" spans="1:4" ht="13.2">
      <c r="A115" s="10">
        <v>472</v>
      </c>
      <c r="B115" s="10" t="s">
        <v>43</v>
      </c>
      <c r="C115" s="10">
        <v>5</v>
      </c>
      <c r="D115" s="12">
        <v>1</v>
      </c>
    </row>
    <row r="116" spans="1:4" ht="13.2">
      <c r="A116" s="10">
        <v>594</v>
      </c>
      <c r="B116" s="10" t="s">
        <v>43</v>
      </c>
      <c r="C116" s="10">
        <v>5</v>
      </c>
      <c r="D116" s="12">
        <v>1</v>
      </c>
    </row>
    <row r="117" spans="1:4" ht="13.2">
      <c r="A117" s="10">
        <v>473</v>
      </c>
      <c r="B117" s="10" t="s">
        <v>43</v>
      </c>
      <c r="C117" s="10">
        <v>5</v>
      </c>
      <c r="D117" s="12">
        <v>1</v>
      </c>
    </row>
    <row r="118" spans="1:4" ht="13.2">
      <c r="A118" s="10">
        <v>528</v>
      </c>
      <c r="B118" s="10" t="s">
        <v>45</v>
      </c>
      <c r="C118" s="10">
        <v>5</v>
      </c>
      <c r="D118" s="12">
        <v>1</v>
      </c>
    </row>
    <row r="119" spans="1:4" ht="13.2">
      <c r="A119" s="10">
        <v>474</v>
      </c>
      <c r="B119" s="10" t="s">
        <v>43</v>
      </c>
      <c r="C119" s="10">
        <v>5</v>
      </c>
      <c r="D119" s="12">
        <v>1</v>
      </c>
    </row>
    <row r="120" spans="1:4" ht="13.2">
      <c r="A120" s="10">
        <v>505</v>
      </c>
      <c r="B120" s="10" t="s">
        <v>45</v>
      </c>
      <c r="C120" s="10">
        <v>5</v>
      </c>
      <c r="D120" s="12">
        <v>1</v>
      </c>
    </row>
    <row r="121" spans="1:4" ht="13.2">
      <c r="A121" s="10">
        <v>475</v>
      </c>
      <c r="B121" s="10" t="s">
        <v>43</v>
      </c>
      <c r="C121" s="10">
        <v>5</v>
      </c>
      <c r="D121" s="12">
        <v>1</v>
      </c>
    </row>
    <row r="122" spans="1:4" ht="13.2">
      <c r="A122" s="10">
        <v>412</v>
      </c>
      <c r="B122" s="10" t="s">
        <v>42</v>
      </c>
      <c r="C122" s="10">
        <v>5</v>
      </c>
      <c r="D122" s="12">
        <v>1</v>
      </c>
    </row>
    <row r="123" spans="1:4" ht="13.2">
      <c r="A123" s="10">
        <v>641</v>
      </c>
      <c r="B123" s="10" t="s">
        <v>52</v>
      </c>
      <c r="C123" s="10">
        <v>5</v>
      </c>
      <c r="D123" s="12">
        <v>1</v>
      </c>
    </row>
    <row r="124" spans="1:4" ht="13.2">
      <c r="A124" s="10">
        <v>417</v>
      </c>
      <c r="B124" s="10" t="s">
        <v>42</v>
      </c>
      <c r="C124" s="10">
        <v>5</v>
      </c>
      <c r="D124" s="12">
        <v>1</v>
      </c>
    </row>
    <row r="125" spans="1:4" ht="13.2">
      <c r="A125" s="10">
        <v>640</v>
      </c>
      <c r="B125" s="10" t="s">
        <v>52</v>
      </c>
      <c r="C125" s="10">
        <v>5</v>
      </c>
      <c r="D125" s="12">
        <v>1</v>
      </c>
    </row>
    <row r="126" spans="1:4" ht="13.2">
      <c r="A126" s="10">
        <v>522</v>
      </c>
      <c r="B126" s="10" t="s">
        <v>45</v>
      </c>
      <c r="C126" s="10">
        <v>5</v>
      </c>
      <c r="D126" s="12">
        <v>1</v>
      </c>
    </row>
    <row r="127" spans="1:4" ht="13.2">
      <c r="A127" s="10">
        <v>642</v>
      </c>
      <c r="B127" s="10" t="s">
        <v>52</v>
      </c>
      <c r="C127" s="10">
        <v>5</v>
      </c>
      <c r="D127" s="12">
        <v>1</v>
      </c>
    </row>
    <row r="128" spans="1:4" ht="13.2">
      <c r="A128" s="10">
        <v>589</v>
      </c>
      <c r="B128" s="10" t="s">
        <v>43</v>
      </c>
      <c r="C128" s="10">
        <v>5</v>
      </c>
      <c r="D128" s="12">
        <v>1</v>
      </c>
    </row>
    <row r="129" spans="1:4" ht="13.2">
      <c r="A129" s="10">
        <v>643</v>
      </c>
      <c r="B129" s="10" t="s">
        <v>52</v>
      </c>
      <c r="C129" s="10">
        <v>5</v>
      </c>
      <c r="D129" s="12">
        <v>1</v>
      </c>
    </row>
    <row r="130" spans="1:4" ht="13.2">
      <c r="A130" s="10">
        <v>470</v>
      </c>
      <c r="B130" s="10" t="s">
        <v>43</v>
      </c>
      <c r="C130" s="10">
        <v>5</v>
      </c>
      <c r="D130" s="12">
        <v>1</v>
      </c>
    </row>
    <row r="131" spans="1:4" ht="13.2">
      <c r="A131" s="10">
        <v>937</v>
      </c>
      <c r="B131" s="10" t="s">
        <v>61</v>
      </c>
      <c r="C131" s="10">
        <v>5</v>
      </c>
      <c r="D131" s="12">
        <v>1</v>
      </c>
    </row>
    <row r="132" spans="1:4" ht="13.2">
      <c r="A132" s="10">
        <v>657</v>
      </c>
      <c r="B132" s="10" t="s">
        <v>52</v>
      </c>
      <c r="C132" s="10">
        <v>5</v>
      </c>
      <c r="D132" s="12">
        <v>1</v>
      </c>
    </row>
    <row r="133" spans="1:4" ht="13.2">
      <c r="A133" s="10">
        <v>638</v>
      </c>
      <c r="B133" s="10" t="s">
        <v>52</v>
      </c>
      <c r="C133" s="10">
        <v>5</v>
      </c>
      <c r="D133" s="12">
        <v>1</v>
      </c>
    </row>
    <row r="134" spans="1:4" ht="13.2">
      <c r="A134" s="10">
        <v>509</v>
      </c>
      <c r="B134" s="10" t="s">
        <v>45</v>
      </c>
      <c r="C134" s="10">
        <v>5</v>
      </c>
      <c r="D134" s="12">
        <v>1</v>
      </c>
    </row>
    <row r="135" spans="1:4" ht="13.2">
      <c r="A135" s="10">
        <v>938</v>
      </c>
      <c r="B135" s="10" t="s">
        <v>61</v>
      </c>
      <c r="C135" s="10">
        <v>5</v>
      </c>
      <c r="D135" s="12">
        <v>1</v>
      </c>
    </row>
    <row r="136" spans="1:4" ht="13.2">
      <c r="A136" s="10">
        <v>940</v>
      </c>
      <c r="B136" s="10" t="s">
        <v>61</v>
      </c>
      <c r="C136" s="10">
        <v>5</v>
      </c>
      <c r="D136" s="12">
        <v>1</v>
      </c>
    </row>
    <row r="137" spans="1:4" ht="13.2">
      <c r="A137" s="10">
        <v>637</v>
      </c>
      <c r="B137" s="10" t="s">
        <v>52</v>
      </c>
      <c r="C137" s="10">
        <v>5</v>
      </c>
      <c r="D137" s="12">
        <v>1</v>
      </c>
    </row>
    <row r="138" spans="1:4" ht="13.2">
      <c r="A138" s="10">
        <v>431</v>
      </c>
      <c r="B138" s="10" t="s">
        <v>42</v>
      </c>
      <c r="C138" s="10">
        <v>5</v>
      </c>
      <c r="D138" s="12">
        <v>2</v>
      </c>
    </row>
    <row r="139" spans="1:4" ht="13.2">
      <c r="A139" s="10">
        <v>461</v>
      </c>
      <c r="B139" s="10" t="s">
        <v>43</v>
      </c>
      <c r="C139" s="10">
        <v>5</v>
      </c>
      <c r="D139" s="12">
        <v>2</v>
      </c>
    </row>
    <row r="140" spans="1:4" ht="13.2">
      <c r="A140" s="10">
        <v>665</v>
      </c>
      <c r="B140" s="10" t="s">
        <v>52</v>
      </c>
      <c r="C140" s="10">
        <v>5</v>
      </c>
      <c r="D140" s="12">
        <v>2</v>
      </c>
    </row>
    <row r="141" spans="1:4" ht="13.2">
      <c r="A141" s="10">
        <v>463</v>
      </c>
      <c r="B141" s="10" t="s">
        <v>43</v>
      </c>
      <c r="C141" s="10">
        <v>5</v>
      </c>
      <c r="D141" s="12">
        <v>2</v>
      </c>
    </row>
    <row r="142" spans="1:4" ht="13.2">
      <c r="A142" s="10">
        <v>466</v>
      </c>
      <c r="B142" s="10" t="s">
        <v>43</v>
      </c>
      <c r="C142" s="10">
        <v>5</v>
      </c>
      <c r="D142" s="12">
        <v>2</v>
      </c>
    </row>
    <row r="143" spans="1:4" ht="13.2">
      <c r="A143" s="10">
        <v>465</v>
      </c>
      <c r="B143" s="10" t="s">
        <v>43</v>
      </c>
      <c r="C143" s="10">
        <v>5</v>
      </c>
      <c r="D143" s="12">
        <v>2</v>
      </c>
    </row>
    <row r="144" spans="1:4" ht="13.2">
      <c r="A144" s="10">
        <v>435</v>
      </c>
      <c r="B144" s="10" t="s">
        <v>42</v>
      </c>
      <c r="C144" s="10">
        <v>5</v>
      </c>
      <c r="D144" s="12">
        <v>2</v>
      </c>
    </row>
    <row r="145" spans="1:4" ht="13.2">
      <c r="A145" s="10">
        <v>581</v>
      </c>
      <c r="B145" s="10" t="s">
        <v>43</v>
      </c>
      <c r="C145" s="10">
        <v>5</v>
      </c>
      <c r="D145" s="12">
        <v>2</v>
      </c>
    </row>
    <row r="146" spans="1:4" ht="13.2">
      <c r="A146" s="10">
        <v>438</v>
      </c>
      <c r="B146" s="10" t="s">
        <v>42</v>
      </c>
      <c r="C146" s="10">
        <v>5</v>
      </c>
      <c r="D146" s="12">
        <v>2</v>
      </c>
    </row>
    <row r="147" spans="1:4" ht="13.2">
      <c r="A147" s="10">
        <v>639</v>
      </c>
      <c r="B147" s="10" t="s">
        <v>52</v>
      </c>
      <c r="C147" s="10">
        <v>5</v>
      </c>
      <c r="D147" s="12">
        <v>2</v>
      </c>
    </row>
    <row r="148" spans="1:4" ht="13.2">
      <c r="A148" s="10">
        <v>527</v>
      </c>
      <c r="B148" s="10" t="s">
        <v>45</v>
      </c>
      <c r="C148" s="10">
        <v>5</v>
      </c>
      <c r="D148" s="12">
        <v>2</v>
      </c>
    </row>
    <row r="149" spans="1:4" ht="13.2">
      <c r="A149" s="10">
        <v>480</v>
      </c>
      <c r="B149" s="10" t="s">
        <v>45</v>
      </c>
      <c r="C149" s="10">
        <v>5</v>
      </c>
      <c r="D149" s="12">
        <v>2</v>
      </c>
    </row>
    <row r="150" spans="1:4" ht="13.2">
      <c r="A150" s="10">
        <v>432</v>
      </c>
      <c r="B150" s="10" t="s">
        <v>42</v>
      </c>
      <c r="C150" s="10">
        <v>5</v>
      </c>
      <c r="D150" s="12">
        <v>2</v>
      </c>
    </row>
    <row r="151" spans="1:4" ht="13.2">
      <c r="A151" s="10">
        <v>420</v>
      </c>
      <c r="B151" s="10" t="s">
        <v>42</v>
      </c>
      <c r="C151" s="10">
        <v>5</v>
      </c>
      <c r="D151" s="12">
        <v>2</v>
      </c>
    </row>
    <row r="152" spans="1:4" ht="13.2">
      <c r="A152" s="10">
        <v>464</v>
      </c>
      <c r="B152" s="10" t="s">
        <v>43</v>
      </c>
      <c r="C152" s="10">
        <v>5</v>
      </c>
      <c r="D152" s="12">
        <v>2</v>
      </c>
    </row>
    <row r="153" spans="1:4" ht="13.2">
      <c r="A153" s="10">
        <v>482</v>
      </c>
      <c r="B153" s="10" t="s">
        <v>45</v>
      </c>
      <c r="C153" s="10">
        <v>5</v>
      </c>
      <c r="D153" s="12">
        <v>2</v>
      </c>
    </row>
    <row r="154" spans="1:4" ht="13.2">
      <c r="A154" s="10">
        <v>439</v>
      </c>
      <c r="B154" s="10" t="s">
        <v>42</v>
      </c>
      <c r="C154" s="10">
        <v>5</v>
      </c>
      <c r="D154" s="12">
        <v>2</v>
      </c>
    </row>
    <row r="155" spans="1:4" ht="13.2">
      <c r="A155" s="10">
        <v>418</v>
      </c>
      <c r="B155" s="10" t="s">
        <v>42</v>
      </c>
      <c r="C155" s="10">
        <v>5</v>
      </c>
      <c r="D155" s="12">
        <v>2</v>
      </c>
    </row>
    <row r="156" spans="1:4" ht="13.2">
      <c r="A156" s="10">
        <v>437</v>
      </c>
      <c r="B156" s="10" t="s">
        <v>42</v>
      </c>
      <c r="C156" s="10">
        <v>5</v>
      </c>
      <c r="D156" s="12">
        <v>2</v>
      </c>
    </row>
    <row r="157" spans="1:4" ht="13.2">
      <c r="A157" s="9">
        <v>484</v>
      </c>
      <c r="B157" s="9" t="s">
        <v>45</v>
      </c>
      <c r="C157" s="9">
        <v>5</v>
      </c>
      <c r="D157" s="13">
        <v>2</v>
      </c>
    </row>
    <row r="158" spans="1:4" ht="13.2"/>
    <row r="159" spans="1:4" ht="13.2"/>
    <row r="160" spans="1:4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  <row r="1148" ht="13.2"/>
    <row r="1149" ht="13.2"/>
    <row r="1150" ht="13.2"/>
    <row r="1151" ht="13.2"/>
    <row r="1152" ht="13.2"/>
    <row r="1153" ht="13.2"/>
    <row r="1154" ht="13.2"/>
    <row r="1155" ht="13.2"/>
    <row r="1156" ht="13.2"/>
    <row r="1157" ht="13.2"/>
    <row r="1158" ht="13.2"/>
    <row r="1159" ht="13.2"/>
    <row r="1160" ht="13.2"/>
    <row r="1161" ht="13.2"/>
    <row r="1162" ht="13.2"/>
    <row r="1163" ht="13.2"/>
    <row r="1164" ht="13.2"/>
    <row r="1165" ht="13.2"/>
    <row r="1166" ht="13.2"/>
    <row r="1167" ht="13.2"/>
    <row r="1168" ht="13.2"/>
    <row r="1169" ht="13.2"/>
    <row r="1170" ht="13.2"/>
    <row r="1171" ht="13.2"/>
    <row r="1172" ht="13.2"/>
    <row r="1173" ht="13.2"/>
    <row r="1174" ht="13.2"/>
    <row r="1175" ht="13.2"/>
    <row r="1176" ht="13.2"/>
    <row r="1177" ht="13.2"/>
    <row r="1178" ht="13.2"/>
    <row r="1179" ht="13.2"/>
    <row r="1180" ht="13.2"/>
    <row r="1181" ht="13.2"/>
    <row r="1182" ht="13.2"/>
    <row r="1183" ht="13.2"/>
    <row r="1184" ht="13.2"/>
    <row r="1185" ht="13.2"/>
    <row r="1186" ht="13.2"/>
    <row r="1187" ht="13.2"/>
    <row r="1188" ht="13.2"/>
    <row r="1189" ht="13.2"/>
    <row r="1190" ht="13.2"/>
    <row r="1191" ht="13.2"/>
    <row r="1192" ht="13.2"/>
    <row r="1193" ht="13.2"/>
    <row r="1194" ht="13.2"/>
    <row r="1195" ht="13.2"/>
    <row r="1196" ht="13.2"/>
    <row r="1197" ht="13.2"/>
    <row r="1198" ht="13.2"/>
    <row r="1199" ht="13.2"/>
    <row r="1200" ht="13.2"/>
    <row r="1201" ht="13.2"/>
    <row r="1202" ht="13.2"/>
    <row r="1203" ht="13.2"/>
    <row r="1204" ht="13.2"/>
    <row r="1205" ht="13.2"/>
    <row r="1206" ht="13.2"/>
    <row r="1207" ht="13.2"/>
    <row r="1208" ht="13.2"/>
    <row r="1209" ht="13.2"/>
    <row r="1210" ht="13.2"/>
    <row r="1211" ht="13.2"/>
    <row r="1212" ht="13.2"/>
    <row r="1213" ht="13.2"/>
    <row r="1214" ht="13.2"/>
    <row r="1215" ht="13.2"/>
    <row r="1216" ht="13.2"/>
    <row r="1217" ht="13.2"/>
    <row r="1218" ht="13.2"/>
    <row r="1219" ht="13.2"/>
    <row r="1220" ht="13.2"/>
    <row r="1221" ht="13.2"/>
    <row r="1222" ht="13.2"/>
    <row r="1223" ht="13.2"/>
    <row r="1224" ht="13.2"/>
    <row r="1225" ht="13.2"/>
    <row r="1226" ht="13.2"/>
    <row r="1227" ht="13.2"/>
    <row r="1228" ht="13.2"/>
    <row r="1229" ht="13.2"/>
    <row r="1230" ht="13.2"/>
    <row r="1231" ht="13.2"/>
    <row r="1232" ht="13.2"/>
    <row r="1233" ht="13.2"/>
    <row r="1234" ht="13.2"/>
    <row r="1235" ht="13.2"/>
    <row r="1236" ht="13.2"/>
    <row r="1237" ht="13.2"/>
    <row r="1238" ht="13.2"/>
    <row r="1239" ht="13.2"/>
    <row r="1240" ht="13.2"/>
    <row r="1241" ht="13.2"/>
    <row r="1242" ht="13.2"/>
    <row r="1243" ht="13.2"/>
    <row r="1244" ht="13.2"/>
    <row r="1245" ht="13.2"/>
    <row r="1246" ht="13.2"/>
    <row r="1247" ht="13.2"/>
    <row r="1248" ht="13.2"/>
    <row r="1249" ht="13.2"/>
    <row r="1250" ht="13.2"/>
    <row r="1251" ht="13.2"/>
    <row r="1252" ht="13.2"/>
    <row r="1253" ht="13.2"/>
    <row r="1254" ht="13.2"/>
    <row r="1255" ht="13.2"/>
    <row r="1256" ht="13.2"/>
    <row r="1257" ht="13.2"/>
    <row r="1258" ht="13.2"/>
    <row r="1259" ht="13.2"/>
    <row r="1260" ht="13.2"/>
    <row r="1261" ht="13.2"/>
    <row r="1262" ht="13.2"/>
    <row r="1263" ht="13.2"/>
    <row r="1264" ht="13.2"/>
    <row r="1265" ht="13.2"/>
    <row r="1266" ht="13.2"/>
    <row r="1267" ht="13.2"/>
    <row r="1268" ht="13.2"/>
    <row r="1269" ht="13.2"/>
    <row r="1270" ht="13.2"/>
    <row r="1271" ht="13.2"/>
    <row r="1272" ht="13.2"/>
    <row r="1273" ht="13.2"/>
    <row r="1274" ht="13.2"/>
    <row r="1275" ht="13.2"/>
    <row r="1276" ht="13.2"/>
    <row r="1277" ht="13.2"/>
    <row r="1278" ht="13.2"/>
    <row r="1279" ht="13.2"/>
    <row r="1280" ht="13.2"/>
    <row r="1281" ht="13.2"/>
    <row r="1282" ht="13.2"/>
    <row r="1283" ht="13.2"/>
    <row r="1284" ht="13.2"/>
    <row r="1285" ht="13.2"/>
    <row r="1286" ht="13.2"/>
    <row r="1287" ht="13.2"/>
    <row r="1288" ht="13.2"/>
    <row r="1289" ht="13.2"/>
    <row r="1290" ht="13.2"/>
    <row r="1291" ht="13.2"/>
    <row r="1292" ht="13.2"/>
    <row r="1293" ht="13.2"/>
    <row r="1294" ht="13.2"/>
    <row r="1295" ht="13.2"/>
    <row r="1296" ht="13.2"/>
    <row r="1297" ht="13.2"/>
    <row r="1298" ht="13.2"/>
    <row r="1299" ht="13.2"/>
    <row r="1300" ht="13.2"/>
    <row r="1301" ht="13.2"/>
    <row r="1302" ht="13.2"/>
    <row r="1303" ht="13.2"/>
    <row r="1304" ht="13.2"/>
    <row r="1305" ht="13.2"/>
    <row r="1306" ht="13.2"/>
    <row r="1307" ht="13.2"/>
    <row r="1308" ht="13.2"/>
    <row r="1309" ht="13.2"/>
    <row r="1310" ht="13.2"/>
    <row r="1311" ht="13.2"/>
    <row r="1312" ht="13.2"/>
    <row r="1313" ht="13.2"/>
    <row r="1314" ht="13.2"/>
    <row r="1315" ht="13.2"/>
    <row r="1316" ht="13.2"/>
    <row r="1317" ht="13.2"/>
    <row r="1318" ht="13.2"/>
    <row r="1319" ht="13.2"/>
    <row r="1320" ht="13.2"/>
    <row r="1321" ht="13.2"/>
    <row r="1322" ht="13.2"/>
    <row r="1323" ht="13.2"/>
    <row r="1324" ht="13.2"/>
    <row r="1325" ht="13.2"/>
    <row r="1326" ht="13.2"/>
    <row r="1327" ht="13.2"/>
    <row r="1328" ht="13.2"/>
    <row r="1329" ht="13.2"/>
    <row r="1330" ht="13.2"/>
    <row r="1331" ht="13.2"/>
    <row r="1332" ht="13.2"/>
    <row r="1333" ht="13.2"/>
    <row r="1334" ht="13.2"/>
    <row r="1335" ht="13.2"/>
    <row r="1336" ht="13.2"/>
    <row r="1337" ht="13.2"/>
    <row r="1338" ht="13.2"/>
    <row r="1339" ht="13.2"/>
    <row r="1340" ht="13.2"/>
    <row r="1341" ht="13.2"/>
    <row r="1342" ht="13.2"/>
    <row r="1343" ht="13.2"/>
    <row r="1344" ht="13.2"/>
    <row r="1345" ht="13.2"/>
    <row r="1346" ht="13.2"/>
    <row r="1347" ht="13.2"/>
    <row r="1348" ht="13.2"/>
    <row r="1349" ht="13.2"/>
    <row r="1350" ht="13.2"/>
    <row r="1351" ht="13.2"/>
    <row r="1352" ht="13.2"/>
    <row r="1353" ht="13.2"/>
    <row r="1354" ht="13.2"/>
    <row r="1355" ht="13.2"/>
    <row r="1356" ht="13.2"/>
    <row r="1357" ht="13.2"/>
    <row r="1358" ht="13.2"/>
    <row r="1359" ht="13.2"/>
    <row r="1360" ht="13.2"/>
    <row r="1361" ht="13.2"/>
    <row r="1362" ht="13.2"/>
    <row r="1363" ht="13.2"/>
    <row r="1364" ht="13.2"/>
    <row r="1365" ht="13.2"/>
    <row r="1366" ht="13.2"/>
    <row r="1367" ht="13.2"/>
    <row r="1368" ht="13.2"/>
    <row r="1369" ht="13.2"/>
    <row r="1370" ht="13.2"/>
    <row r="1371" ht="13.2"/>
    <row r="1372" ht="13.2"/>
    <row r="1373" ht="13.2"/>
    <row r="1374" ht="13.2"/>
    <row r="1375" ht="13.2"/>
    <row r="1376" ht="13.2"/>
    <row r="1377" ht="13.2"/>
    <row r="1378" ht="13.2"/>
    <row r="1379" ht="13.2"/>
    <row r="1380" ht="13.2"/>
    <row r="1381" ht="13.2"/>
    <row r="1382" ht="13.2"/>
    <row r="1383" ht="13.2"/>
    <row r="1384" ht="13.2"/>
    <row r="1385" ht="13.2"/>
    <row r="1386" ht="13.2"/>
    <row r="1387" ht="13.2"/>
    <row r="1388" ht="13.2"/>
    <row r="1389" ht="13.2"/>
    <row r="1390" ht="13.2"/>
    <row r="1391" ht="13.2"/>
    <row r="1392" ht="13.2"/>
    <row r="1393" ht="13.2"/>
    <row r="1394" ht="13.2"/>
    <row r="1395" ht="13.2"/>
    <row r="1396" ht="13.2"/>
    <row r="1397" ht="13.2"/>
    <row r="1398" ht="13.2"/>
    <row r="1399" ht="13.2"/>
    <row r="1400" ht="13.2"/>
    <row r="1401" ht="13.2"/>
    <row r="1402" ht="13.2"/>
    <row r="1403" ht="13.2"/>
    <row r="1404" ht="13.2"/>
    <row r="1405" ht="13.2"/>
    <row r="1406" ht="13.2"/>
    <row r="1407" ht="13.2"/>
    <row r="1408" ht="13.2"/>
    <row r="1409" ht="13.2"/>
    <row r="1410" ht="13.2"/>
    <row r="1411" ht="13.2"/>
    <row r="1412" ht="13.2"/>
    <row r="1413" ht="13.2"/>
    <row r="1414" ht="13.2"/>
    <row r="1415" ht="13.2"/>
    <row r="1416" ht="13.2"/>
    <row r="1417" ht="13.2"/>
    <row r="1418" ht="13.2"/>
    <row r="1419" ht="13.2"/>
    <row r="1420" ht="13.2"/>
    <row r="1421" ht="13.2"/>
    <row r="1422" ht="13.2"/>
    <row r="1423" ht="13.2"/>
    <row r="1424" ht="13.2"/>
    <row r="1425" ht="13.2"/>
    <row r="1426" ht="13.2"/>
    <row r="1427" ht="13.2"/>
    <row r="1428" ht="13.2"/>
    <row r="1429" ht="13.2"/>
    <row r="1430" ht="13.2"/>
    <row r="1431" ht="13.2"/>
    <row r="1432" ht="13.2"/>
    <row r="1433" ht="13.2"/>
    <row r="1434" ht="13.2"/>
    <row r="1435" ht="13.2"/>
    <row r="1436" ht="13.2"/>
    <row r="1437" ht="13.2"/>
    <row r="1438" ht="13.2"/>
    <row r="1439" ht="13.2"/>
    <row r="1440" ht="13.2"/>
    <row r="1441" ht="13.2"/>
    <row r="1442" ht="13.2"/>
    <row r="1443" ht="13.2"/>
    <row r="1444" ht="13.2"/>
    <row r="1445" ht="13.2"/>
    <row r="1446" ht="13.2"/>
    <row r="1447" ht="13.2"/>
    <row r="1448" ht="13.2"/>
    <row r="1449" ht="13.2"/>
    <row r="1450" ht="13.2"/>
    <row r="1451" ht="13.2"/>
    <row r="1452" ht="13.2"/>
    <row r="1453" ht="13.2"/>
    <row r="1454" ht="13.2"/>
    <row r="1455" ht="13.2"/>
    <row r="1456" ht="13.2"/>
    <row r="1457" ht="13.2"/>
    <row r="1458" ht="13.2"/>
    <row r="1459" ht="13.2"/>
    <row r="1460" ht="13.2"/>
    <row r="1461" ht="13.2"/>
    <row r="1462" ht="13.2"/>
    <row r="1463" ht="13.2"/>
    <row r="1464" ht="13.2"/>
    <row r="1465" ht="13.2"/>
    <row r="1466" ht="13.2"/>
    <row r="1467" ht="13.2"/>
    <row r="1468" ht="13.2"/>
    <row r="1469" ht="13.2"/>
    <row r="1470" ht="13.2"/>
    <row r="1471" ht="13.2"/>
    <row r="1472" ht="13.2"/>
    <row r="1473" ht="13.2"/>
    <row r="1474" ht="13.2"/>
    <row r="1475" ht="13.2"/>
    <row r="1476" ht="13.2"/>
    <row r="1477" ht="13.2"/>
    <row r="1478" ht="13.2"/>
    <row r="1479" ht="13.2"/>
    <row r="1480" ht="13.2"/>
    <row r="1481" ht="13.2"/>
    <row r="1482" ht="13.2"/>
    <row r="1483" ht="13.2"/>
    <row r="1484" ht="13.2"/>
    <row r="1485" ht="13.2"/>
    <row r="1486" ht="13.2"/>
    <row r="1487" ht="13.2"/>
    <row r="1488" ht="13.2"/>
    <row r="1489" ht="13.2"/>
    <row r="1490" ht="13.2"/>
    <row r="1491" ht="13.2"/>
    <row r="1492" ht="13.2"/>
    <row r="1493" ht="13.2"/>
    <row r="1494" ht="13.2"/>
    <row r="1495" ht="13.2"/>
    <row r="1496" ht="13.2"/>
    <row r="1497" ht="13.2"/>
    <row r="1498" ht="13.2"/>
    <row r="1499" ht="13.2"/>
    <row r="1500" ht="13.2"/>
    <row r="1501" ht="13.2"/>
    <row r="1502" ht="13.2"/>
    <row r="1503" ht="13.2"/>
    <row r="1504" ht="13.2"/>
    <row r="1505" ht="13.2"/>
    <row r="1506" ht="13.2"/>
    <row r="1507" ht="13.2"/>
    <row r="1508" ht="13.2"/>
    <row r="1509" ht="13.2"/>
    <row r="1510" ht="13.2"/>
    <row r="1511" ht="13.2"/>
    <row r="1512" ht="13.2"/>
    <row r="1513" ht="13.2"/>
    <row r="1514" ht="13.2"/>
    <row r="1515" ht="13.2"/>
    <row r="1516" ht="13.2"/>
    <row r="1517" ht="13.2"/>
    <row r="1518" ht="13.2"/>
    <row r="1519" ht="13.2"/>
    <row r="1520" ht="13.2"/>
    <row r="1521" ht="13.2"/>
    <row r="1522" ht="13.2"/>
    <row r="1523" ht="13.2"/>
    <row r="1524" ht="13.2"/>
    <row r="1525" ht="13.2"/>
    <row r="1526" ht="13.2"/>
    <row r="1527" ht="13.2"/>
    <row r="1528" ht="13.2"/>
    <row r="1529" ht="13.2"/>
    <row r="1530" ht="13.2"/>
    <row r="1531" ht="13.2"/>
    <row r="1532" ht="13.2"/>
    <row r="1533" ht="13.2"/>
    <row r="1534" ht="13.2"/>
    <row r="1535" ht="13.2"/>
    <row r="1536" ht="13.2"/>
    <row r="1537" ht="13.2"/>
    <row r="1538" ht="13.2"/>
    <row r="1539" ht="13.2"/>
    <row r="1540" ht="13.2"/>
    <row r="1541" ht="13.2"/>
    <row r="1542" ht="13.2"/>
    <row r="1543" ht="13.2"/>
    <row r="1544" ht="13.2"/>
    <row r="1545" ht="13.2"/>
    <row r="1546" ht="13.2"/>
    <row r="1547" ht="13.2"/>
    <row r="1548" ht="13.2"/>
    <row r="1549" ht="13.2"/>
    <row r="1550" ht="13.2"/>
    <row r="1551" ht="13.2"/>
    <row r="1552" ht="13.2"/>
    <row r="1553" ht="13.2"/>
    <row r="1554" ht="13.2"/>
    <row r="1555" ht="13.2"/>
    <row r="1556" ht="13.2"/>
    <row r="1557" ht="13.2"/>
    <row r="1558" ht="13.2"/>
    <row r="1559" ht="13.2"/>
    <row r="1560" ht="13.2"/>
    <row r="1561" ht="13.2"/>
    <row r="1562" ht="13.2"/>
    <row r="1563" ht="13.2"/>
    <row r="1564" ht="13.2"/>
    <row r="1565" ht="13.2"/>
    <row r="1566" ht="13.2"/>
    <row r="1567" ht="13.2"/>
    <row r="1568" ht="13.2"/>
    <row r="1569" ht="13.2"/>
    <row r="1570" ht="13.2"/>
    <row r="1571" ht="13.2"/>
    <row r="1572" ht="13.2"/>
    <row r="1573" ht="13.2"/>
    <row r="1574" ht="13.2"/>
    <row r="1575" ht="13.2"/>
    <row r="1576" ht="13.2"/>
    <row r="1577" ht="13.2"/>
    <row r="1578" ht="13.2"/>
    <row r="1579" ht="13.2"/>
    <row r="1580" ht="13.2"/>
    <row r="1581" ht="13.2"/>
    <row r="1582" ht="13.2"/>
    <row r="1583" ht="13.2"/>
    <row r="1584" ht="13.2"/>
    <row r="1585" ht="13.2"/>
    <row r="1586" ht="13.2"/>
    <row r="1587" ht="13.2"/>
    <row r="1588" ht="13.2"/>
    <row r="1589" ht="13.2"/>
    <row r="1590" ht="13.2"/>
    <row r="1591" ht="13.2"/>
    <row r="1592" ht="13.2"/>
    <row r="1593" ht="13.2"/>
    <row r="1594" ht="13.2"/>
    <row r="1595" ht="13.2"/>
    <row r="1596" ht="13.2"/>
    <row r="1597" ht="13.2"/>
    <row r="1598" ht="13.2"/>
    <row r="1599" ht="13.2"/>
    <row r="1600" ht="13.2"/>
    <row r="1601" ht="13.2"/>
    <row r="1602" ht="13.2"/>
    <row r="1603" ht="13.2"/>
    <row r="1604" ht="13.2"/>
    <row r="1605" ht="13.2"/>
    <row r="1606" ht="13.2"/>
    <row r="1607" ht="13.2"/>
    <row r="1608" ht="13.2"/>
    <row r="1609" ht="13.2"/>
    <row r="1610" ht="13.2"/>
    <row r="1611" ht="13.2"/>
    <row r="1612" ht="13.2"/>
    <row r="1613" ht="13.2"/>
    <row r="1614" ht="13.2"/>
    <row r="1615" ht="13.2"/>
    <row r="1616" ht="13.2"/>
    <row r="1617" ht="13.2"/>
    <row r="1618" ht="13.2"/>
    <row r="1619" ht="13.2"/>
    <row r="1620" ht="13.2"/>
    <row r="1621" ht="13.2"/>
    <row r="1622" ht="13.2"/>
    <row r="1623" ht="13.2"/>
    <row r="1624" ht="13.2"/>
    <row r="1625" ht="13.2"/>
    <row r="1626" ht="13.2"/>
    <row r="1627" ht="13.2"/>
    <row r="1628" ht="13.2"/>
    <row r="1629" ht="13.2"/>
    <row r="1630" ht="13.2"/>
    <row r="1631" ht="13.2"/>
    <row r="1632" ht="13.2"/>
    <row r="1633" ht="13.2"/>
    <row r="1634" ht="13.2"/>
    <row r="1635" ht="13.2"/>
    <row r="1636" ht="13.2"/>
    <row r="1637" ht="13.2"/>
    <row r="1638" ht="13.2"/>
    <row r="1639" ht="13.2"/>
    <row r="1640" ht="13.2"/>
    <row r="1641" ht="13.2"/>
    <row r="1642" ht="13.2"/>
    <row r="1643" ht="13.2"/>
    <row r="1644" ht="13.2"/>
    <row r="1645" ht="13.2"/>
    <row r="1646" ht="13.2"/>
    <row r="1647" ht="13.2"/>
    <row r="1648" ht="13.2"/>
    <row r="1649" ht="13.2"/>
    <row r="1650" ht="13.2"/>
    <row r="1651" ht="13.2"/>
    <row r="1652" ht="13.2"/>
    <row r="1653" ht="13.2"/>
    <row r="1654" ht="13.2"/>
    <row r="1655" ht="13.2"/>
    <row r="1656" ht="13.2"/>
    <row r="1657" ht="13.2"/>
    <row r="1658" ht="13.2"/>
    <row r="1659" ht="13.2"/>
    <row r="1660" ht="13.2"/>
    <row r="1661" ht="13.2"/>
    <row r="1662" ht="13.2"/>
    <row r="1663" ht="13.2"/>
    <row r="1664" ht="13.2"/>
    <row r="1665" ht="13.2"/>
    <row r="1666" ht="13.2"/>
    <row r="1667" ht="13.2"/>
    <row r="1668" ht="13.2"/>
    <row r="1669" ht="13.2"/>
    <row r="1670" ht="13.2"/>
    <row r="1671" ht="13.2"/>
    <row r="1672" ht="13.2"/>
    <row r="1673" ht="13.2"/>
    <row r="1674" ht="13.2"/>
    <row r="1675" ht="13.2"/>
    <row r="1676" ht="13.2"/>
    <row r="1677" ht="13.2"/>
    <row r="1678" ht="13.2"/>
    <row r="1679" ht="13.2"/>
    <row r="1680" ht="13.2"/>
    <row r="1681" ht="13.2"/>
    <row r="1682" ht="13.2"/>
    <row r="1683" ht="13.2"/>
    <row r="1684" ht="13.2"/>
    <row r="1685" ht="13.2"/>
    <row r="1686" ht="13.2"/>
    <row r="1687" ht="13.2"/>
    <row r="1688" ht="13.2"/>
    <row r="1689" ht="13.2"/>
    <row r="1690" ht="13.2"/>
    <row r="1691" ht="13.2"/>
    <row r="1692" ht="13.2"/>
    <row r="1693" ht="13.2"/>
    <row r="1694" ht="13.2"/>
    <row r="1695" ht="13.2"/>
    <row r="1696" ht="13.2"/>
    <row r="1697" ht="13.2"/>
    <row r="1698" ht="13.2"/>
    <row r="1699" ht="13.2"/>
    <row r="1700" ht="13.2"/>
    <row r="1701" ht="13.2"/>
    <row r="1702" ht="13.2"/>
    <row r="1703" ht="13.2"/>
    <row r="1704" ht="13.2"/>
    <row r="1705" ht="13.2"/>
    <row r="1706" ht="13.2"/>
    <row r="1707" ht="13.2"/>
    <row r="1708" ht="13.2"/>
    <row r="1709" ht="13.2"/>
    <row r="1710" ht="13.2"/>
    <row r="1711" ht="13.2"/>
    <row r="1712" ht="13.2"/>
    <row r="1713" ht="13.2"/>
    <row r="1714" ht="13.2"/>
    <row r="1715" ht="13.2"/>
    <row r="1716" ht="13.2"/>
    <row r="1717" ht="13.2"/>
    <row r="1718" ht="13.2"/>
    <row r="1719" ht="13.2"/>
    <row r="1720" ht="13.2"/>
    <row r="1721" ht="13.2"/>
    <row r="1722" ht="13.2"/>
    <row r="1723" ht="13.2"/>
    <row r="1724" ht="13.2"/>
    <row r="1725" ht="13.2"/>
    <row r="1726" ht="13.2"/>
    <row r="1727" ht="13.2"/>
    <row r="1728" ht="13.2"/>
    <row r="1729" ht="13.2"/>
    <row r="1730" ht="13.2"/>
    <row r="1731" ht="13.2"/>
    <row r="1732" ht="13.2"/>
    <row r="1733" ht="13.2"/>
    <row r="1734" ht="13.2"/>
    <row r="1735" ht="13.2"/>
    <row r="1736" ht="13.2"/>
    <row r="1737" ht="13.2"/>
    <row r="1738" ht="13.2"/>
    <row r="1739" ht="13.2"/>
    <row r="1740" ht="13.2"/>
    <row r="1741" ht="13.2"/>
    <row r="1742" ht="13.2"/>
    <row r="1743" ht="13.2"/>
    <row r="1744" ht="13.2"/>
    <row r="1745" ht="13.2"/>
    <row r="1746" ht="13.2"/>
    <row r="1747" ht="13.2"/>
    <row r="1748" ht="13.2"/>
    <row r="1749" ht="13.2"/>
    <row r="1750" ht="13.2"/>
    <row r="1751" ht="13.2"/>
    <row r="1752" ht="13.2"/>
    <row r="1753" ht="13.2"/>
    <row r="1754" ht="13.2"/>
    <row r="1755" ht="13.2"/>
    <row r="1756" ht="13.2"/>
    <row r="1757" ht="13.2"/>
    <row r="1758" ht="13.2"/>
    <row r="1759" ht="13.2"/>
    <row r="1760" ht="13.2"/>
    <row r="1761" ht="13.2"/>
    <row r="1762" ht="13.2"/>
    <row r="1763" ht="13.2"/>
    <row r="1764" ht="13.2"/>
    <row r="1765" ht="13.2"/>
    <row r="1766" ht="13.2"/>
    <row r="1767" ht="13.2"/>
    <row r="1768" ht="13.2"/>
    <row r="1769" ht="13.2"/>
    <row r="1770" ht="13.2"/>
    <row r="1771" ht="13.2"/>
    <row r="1772" ht="13.2"/>
    <row r="1773" ht="13.2"/>
    <row r="1774" ht="13.2"/>
    <row r="1775" ht="13.2"/>
    <row r="1776" ht="13.2"/>
    <row r="1777" ht="13.2"/>
    <row r="1778" ht="13.2"/>
    <row r="1779" ht="13.2"/>
    <row r="1780" ht="13.2"/>
    <row r="1781" ht="13.2"/>
    <row r="1782" ht="13.2"/>
    <row r="1783" ht="13.2"/>
    <row r="1784" ht="13.2"/>
    <row r="1785" ht="13.2"/>
    <row r="1786" ht="13.2"/>
    <row r="1787" ht="13.2"/>
    <row r="1788" ht="13.2"/>
    <row r="1789" ht="13.2"/>
    <row r="1790" ht="13.2"/>
    <row r="1791" ht="13.2"/>
    <row r="1792" ht="13.2"/>
    <row r="1793" ht="13.2"/>
    <row r="1794" ht="13.2"/>
    <row r="1795" ht="13.2"/>
    <row r="1796" ht="13.2"/>
    <row r="1797" ht="13.2"/>
    <row r="1798" ht="13.2"/>
    <row r="1799" ht="13.2"/>
    <row r="1800" ht="13.2"/>
    <row r="1801" ht="13.2"/>
    <row r="1802" ht="13.2"/>
    <row r="1803" ht="13.2"/>
    <row r="1804" ht="13.2"/>
    <row r="1805" ht="13.2"/>
    <row r="1806" ht="13.2"/>
    <row r="1807" ht="13.2"/>
    <row r="1808" ht="13.2"/>
    <row r="1809" ht="13.2"/>
    <row r="1810" ht="13.2"/>
    <row r="1811" ht="13.2"/>
    <row r="1812" ht="13.2"/>
    <row r="1813" ht="13.2"/>
    <row r="1814" ht="13.2"/>
    <row r="1815" ht="13.2"/>
    <row r="1816" ht="13.2"/>
    <row r="1817" ht="13.2"/>
    <row r="1818" ht="13.2"/>
    <row r="1819" ht="13.2"/>
    <row r="1820" ht="13.2"/>
    <row r="1821" ht="13.2"/>
    <row r="1822" ht="13.2"/>
    <row r="1823" ht="13.2"/>
    <row r="1824" ht="13.2"/>
    <row r="1825" ht="13.2"/>
    <row r="1826" ht="13.2"/>
    <row r="1827" ht="13.2"/>
    <row r="1828" ht="13.2"/>
    <row r="1829" ht="13.2"/>
    <row r="1830" ht="13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2602"/>
  <sheetViews>
    <sheetView workbookViewId="0"/>
  </sheetViews>
  <sheetFormatPr defaultColWidth="12.5546875" defaultRowHeight="15" customHeight="1"/>
  <cols>
    <col min="3" max="3" width="23.44140625" customWidth="1"/>
    <col min="4" max="4" width="37.6640625" customWidth="1"/>
  </cols>
  <sheetData>
    <row r="1" spans="1:4">
      <c r="A1" s="4" t="s">
        <v>20</v>
      </c>
      <c r="B1" s="4" t="s">
        <v>94</v>
      </c>
      <c r="C1" s="4" t="s">
        <v>21</v>
      </c>
      <c r="D1" s="4" t="s">
        <v>95</v>
      </c>
    </row>
    <row r="2" spans="1:4">
      <c r="A2" s="4">
        <v>1941</v>
      </c>
      <c r="B2" s="4">
        <v>13</v>
      </c>
      <c r="C2" s="4" t="s">
        <v>79</v>
      </c>
      <c r="D2" s="4" t="s">
        <v>96</v>
      </c>
    </row>
    <row r="3" spans="1:4">
      <c r="A3" s="4">
        <v>1942</v>
      </c>
      <c r="B3" s="4">
        <v>13</v>
      </c>
      <c r="C3" s="4" t="s">
        <v>79</v>
      </c>
      <c r="D3" s="4" t="s">
        <v>96</v>
      </c>
    </row>
    <row r="4" spans="1:4">
      <c r="A4" s="4">
        <v>1943</v>
      </c>
      <c r="B4" s="4">
        <v>13</v>
      </c>
      <c r="C4" s="4" t="s">
        <v>79</v>
      </c>
      <c r="D4" s="4" t="s">
        <v>96</v>
      </c>
    </row>
    <row r="5" spans="1:4">
      <c r="A5" s="4">
        <v>1944</v>
      </c>
      <c r="B5" s="4">
        <v>13</v>
      </c>
      <c r="C5" s="4" t="s">
        <v>79</v>
      </c>
      <c r="D5" s="4" t="s">
        <v>96</v>
      </c>
    </row>
    <row r="6" spans="1:4">
      <c r="A6" s="4">
        <v>2580</v>
      </c>
      <c r="B6" s="4">
        <v>12</v>
      </c>
      <c r="C6" s="4" t="s">
        <v>97</v>
      </c>
      <c r="D6" s="4" t="s">
        <v>98</v>
      </c>
    </row>
    <row r="7" spans="1:4">
      <c r="A7" s="4">
        <v>2581</v>
      </c>
      <c r="B7" s="4">
        <v>12</v>
      </c>
      <c r="C7" s="4" t="s">
        <v>97</v>
      </c>
      <c r="D7" s="4" t="s">
        <v>98</v>
      </c>
    </row>
    <row r="8" spans="1:4">
      <c r="A8" s="4">
        <v>2582</v>
      </c>
      <c r="B8" s="4">
        <v>12</v>
      </c>
      <c r="C8" s="4" t="s">
        <v>97</v>
      </c>
      <c r="D8" s="4" t="s">
        <v>98</v>
      </c>
    </row>
    <row r="9" spans="1:4">
      <c r="A9" s="4">
        <v>1106</v>
      </c>
      <c r="B9" s="4">
        <v>7</v>
      </c>
      <c r="C9" s="4" t="s">
        <v>63</v>
      </c>
      <c r="D9" s="4" t="s">
        <v>99</v>
      </c>
    </row>
    <row r="10" spans="1:4">
      <c r="A10" s="4">
        <v>1107</v>
      </c>
      <c r="B10" s="4">
        <v>7</v>
      </c>
      <c r="C10" s="4" t="s">
        <v>63</v>
      </c>
      <c r="D10" s="4" t="s">
        <v>99</v>
      </c>
    </row>
    <row r="11" spans="1:4">
      <c r="A11" s="4">
        <v>1108</v>
      </c>
      <c r="B11" s="4">
        <v>7</v>
      </c>
      <c r="C11" s="4" t="s">
        <v>63</v>
      </c>
      <c r="D11" s="4" t="s">
        <v>99</v>
      </c>
    </row>
    <row r="12" spans="1:4">
      <c r="A12" s="4">
        <v>1109</v>
      </c>
      <c r="B12" s="4">
        <v>7</v>
      </c>
      <c r="C12" s="4" t="s">
        <v>63</v>
      </c>
      <c r="D12" s="4" t="s">
        <v>99</v>
      </c>
    </row>
    <row r="13" spans="1:4">
      <c r="A13" s="4">
        <v>1110</v>
      </c>
      <c r="B13" s="4">
        <v>7</v>
      </c>
      <c r="C13" s="4" t="s">
        <v>63</v>
      </c>
      <c r="D13" s="4" t="s">
        <v>99</v>
      </c>
    </row>
    <row r="14" spans="1:4">
      <c r="A14" s="4">
        <v>1111</v>
      </c>
      <c r="B14" s="4">
        <v>7</v>
      </c>
      <c r="C14" s="4" t="s">
        <v>63</v>
      </c>
      <c r="D14" s="4" t="s">
        <v>99</v>
      </c>
    </row>
    <row r="15" spans="1:4">
      <c r="A15" s="4">
        <v>1824</v>
      </c>
      <c r="B15" s="4">
        <v>10</v>
      </c>
      <c r="C15" s="4" t="s">
        <v>38</v>
      </c>
      <c r="D15" s="4" t="s">
        <v>100</v>
      </c>
    </row>
    <row r="16" spans="1:4">
      <c r="A16" s="4">
        <v>1825</v>
      </c>
      <c r="B16" s="4">
        <v>10</v>
      </c>
      <c r="C16" s="4" t="s">
        <v>38</v>
      </c>
      <c r="D16" s="4" t="s">
        <v>100</v>
      </c>
    </row>
    <row r="17" spans="1:4">
      <c r="A17" s="4">
        <v>1826</v>
      </c>
      <c r="B17" s="4">
        <v>10</v>
      </c>
      <c r="C17" s="4" t="s">
        <v>38</v>
      </c>
      <c r="D17" s="4" t="s">
        <v>100</v>
      </c>
    </row>
    <row r="18" spans="1:4">
      <c r="A18" s="4">
        <v>1827</v>
      </c>
      <c r="B18" s="4">
        <v>10</v>
      </c>
      <c r="C18" s="4" t="s">
        <v>38</v>
      </c>
      <c r="D18" s="4" t="s">
        <v>100</v>
      </c>
    </row>
    <row r="19" spans="1:4">
      <c r="A19" s="4">
        <v>1828</v>
      </c>
      <c r="B19" s="4">
        <v>10</v>
      </c>
      <c r="C19" s="4" t="s">
        <v>38</v>
      </c>
      <c r="D19" s="4" t="s">
        <v>100</v>
      </c>
    </row>
    <row r="20" spans="1:4">
      <c r="A20" s="4">
        <v>1829</v>
      </c>
      <c r="B20" s="4">
        <v>10</v>
      </c>
      <c r="C20" s="4" t="s">
        <v>38</v>
      </c>
      <c r="D20" s="4" t="s">
        <v>100</v>
      </c>
    </row>
    <row r="21" spans="1:4">
      <c r="A21" s="4">
        <v>1830</v>
      </c>
      <c r="B21" s="4">
        <v>10</v>
      </c>
      <c r="C21" s="4" t="s">
        <v>38</v>
      </c>
      <c r="D21" s="4" t="s">
        <v>101</v>
      </c>
    </row>
    <row r="22" spans="1:4">
      <c r="A22" s="4">
        <v>1831</v>
      </c>
      <c r="B22" s="4">
        <v>10</v>
      </c>
      <c r="C22" s="4" t="s">
        <v>38</v>
      </c>
      <c r="D22" s="4" t="s">
        <v>101</v>
      </c>
    </row>
    <row r="23" spans="1:4">
      <c r="A23" s="4">
        <v>1832</v>
      </c>
      <c r="B23" s="4">
        <v>10</v>
      </c>
      <c r="C23" s="4" t="s">
        <v>38</v>
      </c>
      <c r="D23" s="4" t="s">
        <v>101</v>
      </c>
    </row>
    <row r="24" spans="1:4">
      <c r="A24" s="4">
        <v>1833</v>
      </c>
      <c r="B24" s="4">
        <v>10</v>
      </c>
      <c r="C24" s="4" t="s">
        <v>38</v>
      </c>
      <c r="D24" s="4" t="s">
        <v>101</v>
      </c>
    </row>
    <row r="25" spans="1:4">
      <c r="A25" s="4">
        <v>1834</v>
      </c>
      <c r="B25" s="4">
        <v>10</v>
      </c>
      <c r="C25" s="4" t="s">
        <v>38</v>
      </c>
      <c r="D25" s="4" t="s">
        <v>101</v>
      </c>
    </row>
    <row r="26" spans="1:4">
      <c r="A26" s="4">
        <v>1835</v>
      </c>
      <c r="B26" s="4">
        <v>10</v>
      </c>
      <c r="C26" s="4" t="s">
        <v>38</v>
      </c>
      <c r="D26" s="4" t="s">
        <v>101</v>
      </c>
    </row>
    <row r="27" spans="1:4">
      <c r="A27" s="4">
        <v>2119</v>
      </c>
      <c r="B27" s="4">
        <v>1</v>
      </c>
      <c r="C27" s="4" t="s">
        <v>77</v>
      </c>
      <c r="D27" s="4" t="s">
        <v>102</v>
      </c>
    </row>
    <row r="28" spans="1:4">
      <c r="A28" s="4">
        <v>2120</v>
      </c>
      <c r="B28" s="4">
        <v>1</v>
      </c>
      <c r="C28" s="4" t="s">
        <v>77</v>
      </c>
      <c r="D28" s="4" t="s">
        <v>102</v>
      </c>
    </row>
    <row r="29" spans="1:4">
      <c r="A29" s="4">
        <v>2587</v>
      </c>
      <c r="B29" s="4">
        <v>14</v>
      </c>
      <c r="C29" s="4" t="s">
        <v>103</v>
      </c>
      <c r="D29" s="4" t="s">
        <v>104</v>
      </c>
    </row>
    <row r="30" spans="1:4">
      <c r="A30" s="4">
        <v>2588</v>
      </c>
      <c r="B30" s="4">
        <v>14</v>
      </c>
      <c r="C30" s="4" t="s">
        <v>103</v>
      </c>
      <c r="D30" s="4" t="s">
        <v>104</v>
      </c>
    </row>
    <row r="31" spans="1:4">
      <c r="A31" s="4">
        <v>2589</v>
      </c>
      <c r="B31" s="4">
        <v>14</v>
      </c>
      <c r="C31" s="4" t="s">
        <v>103</v>
      </c>
      <c r="D31" s="4" t="s">
        <v>104</v>
      </c>
    </row>
    <row r="32" spans="1:4">
      <c r="A32" s="4">
        <v>1431</v>
      </c>
      <c r="B32" s="4">
        <v>12</v>
      </c>
      <c r="C32" s="4" t="s">
        <v>73</v>
      </c>
      <c r="D32" s="4" t="s">
        <v>105</v>
      </c>
    </row>
    <row r="33" spans="1:4">
      <c r="A33" s="4">
        <v>1432</v>
      </c>
      <c r="B33" s="4">
        <v>12</v>
      </c>
      <c r="C33" s="4" t="s">
        <v>73</v>
      </c>
      <c r="D33" s="4" t="s">
        <v>105</v>
      </c>
    </row>
    <row r="34" spans="1:4">
      <c r="A34" s="4">
        <v>1433</v>
      </c>
      <c r="B34" s="4">
        <v>12</v>
      </c>
      <c r="C34" s="4" t="s">
        <v>73</v>
      </c>
      <c r="D34" s="4" t="s">
        <v>105</v>
      </c>
    </row>
    <row r="35" spans="1:4">
      <c r="A35" s="4">
        <v>1434</v>
      </c>
      <c r="B35" s="4">
        <v>12</v>
      </c>
      <c r="C35" s="4" t="s">
        <v>73</v>
      </c>
      <c r="D35" s="4" t="s">
        <v>105</v>
      </c>
    </row>
    <row r="36" spans="1:4">
      <c r="A36" s="4">
        <v>1435</v>
      </c>
      <c r="B36" s="4">
        <v>12</v>
      </c>
      <c r="C36" s="4" t="s">
        <v>73</v>
      </c>
      <c r="D36" s="4" t="s">
        <v>105</v>
      </c>
    </row>
    <row r="37" spans="1:4">
      <c r="A37" s="4">
        <v>1436</v>
      </c>
      <c r="B37" s="4">
        <v>12</v>
      </c>
      <c r="C37" s="4" t="s">
        <v>73</v>
      </c>
      <c r="D37" s="4" t="s">
        <v>105</v>
      </c>
    </row>
    <row r="38" spans="1:4">
      <c r="A38" s="4">
        <v>1428</v>
      </c>
      <c r="B38" s="4">
        <v>12</v>
      </c>
      <c r="C38" s="4" t="s">
        <v>74</v>
      </c>
      <c r="D38" s="4" t="s">
        <v>106</v>
      </c>
    </row>
    <row r="39" spans="1:4">
      <c r="A39" s="4">
        <v>1429</v>
      </c>
      <c r="B39" s="4">
        <v>12</v>
      </c>
      <c r="C39" s="4" t="s">
        <v>74</v>
      </c>
      <c r="D39" s="4" t="s">
        <v>106</v>
      </c>
    </row>
    <row r="40" spans="1:4">
      <c r="A40" s="4">
        <v>1430</v>
      </c>
      <c r="B40" s="4">
        <v>12</v>
      </c>
      <c r="C40" s="4" t="s">
        <v>74</v>
      </c>
      <c r="D40" s="4" t="s">
        <v>106</v>
      </c>
    </row>
    <row r="41" spans="1:4">
      <c r="A41" s="4">
        <v>637</v>
      </c>
      <c r="B41" s="4">
        <v>5</v>
      </c>
      <c r="C41" s="4" t="s">
        <v>52</v>
      </c>
      <c r="D41" s="4" t="s">
        <v>107</v>
      </c>
    </row>
    <row r="42" spans="1:4">
      <c r="A42" s="4">
        <v>638</v>
      </c>
      <c r="B42" s="4">
        <v>5</v>
      </c>
      <c r="C42" s="4" t="s">
        <v>52</v>
      </c>
      <c r="D42" s="4" t="s">
        <v>107</v>
      </c>
    </row>
    <row r="43" spans="1:4">
      <c r="A43" s="4">
        <v>639</v>
      </c>
      <c r="B43" s="4">
        <v>5</v>
      </c>
      <c r="C43" s="4" t="s">
        <v>52</v>
      </c>
      <c r="D43" s="4" t="s">
        <v>107</v>
      </c>
    </row>
    <row r="44" spans="1:4">
      <c r="A44" s="4">
        <v>640</v>
      </c>
      <c r="B44" s="4">
        <v>5</v>
      </c>
      <c r="C44" s="4" t="s">
        <v>52</v>
      </c>
      <c r="D44" s="4" t="s">
        <v>107</v>
      </c>
    </row>
    <row r="45" spans="1:4">
      <c r="A45" s="4">
        <v>641</v>
      </c>
      <c r="B45" s="4">
        <v>5</v>
      </c>
      <c r="C45" s="4" t="s">
        <v>52</v>
      </c>
      <c r="D45" s="4" t="s">
        <v>107</v>
      </c>
    </row>
    <row r="46" spans="1:4">
      <c r="A46" s="4">
        <v>642</v>
      </c>
      <c r="B46" s="4">
        <v>5</v>
      </c>
      <c r="C46" s="4" t="s">
        <v>52</v>
      </c>
      <c r="D46" s="4" t="s">
        <v>107</v>
      </c>
    </row>
    <row r="47" spans="1:4">
      <c r="A47" s="4">
        <v>643</v>
      </c>
      <c r="B47" s="4">
        <v>5</v>
      </c>
      <c r="C47" s="4" t="s">
        <v>52</v>
      </c>
      <c r="D47" s="4" t="s">
        <v>107</v>
      </c>
    </row>
    <row r="48" spans="1:4">
      <c r="A48" s="4">
        <v>2479</v>
      </c>
      <c r="B48" s="4">
        <v>15</v>
      </c>
      <c r="C48" s="4" t="s">
        <v>49</v>
      </c>
      <c r="D48" s="4" t="s">
        <v>108</v>
      </c>
    </row>
    <row r="49" spans="1:4">
      <c r="A49" s="4">
        <v>2480</v>
      </c>
      <c r="B49" s="4">
        <v>15</v>
      </c>
      <c r="C49" s="4" t="s">
        <v>49</v>
      </c>
      <c r="D49" s="4" t="s">
        <v>108</v>
      </c>
    </row>
    <row r="50" spans="1:4">
      <c r="A50" s="4">
        <v>2481</v>
      </c>
      <c r="B50" s="4">
        <v>15</v>
      </c>
      <c r="C50" s="4" t="s">
        <v>49</v>
      </c>
      <c r="D50" s="4" t="s">
        <v>108</v>
      </c>
    </row>
    <row r="51" spans="1:4">
      <c r="A51" s="4">
        <v>2482</v>
      </c>
      <c r="B51" s="4">
        <v>15</v>
      </c>
      <c r="C51" s="4" t="s">
        <v>49</v>
      </c>
      <c r="D51" s="4" t="s">
        <v>108</v>
      </c>
    </row>
    <row r="52" spans="1:4">
      <c r="A52" s="4">
        <v>2483</v>
      </c>
      <c r="B52" s="4">
        <v>15</v>
      </c>
      <c r="C52" s="4" t="s">
        <v>49</v>
      </c>
      <c r="D52" s="4" t="s">
        <v>108</v>
      </c>
    </row>
    <row r="53" spans="1:4">
      <c r="A53" s="4">
        <v>2484</v>
      </c>
      <c r="B53" s="4">
        <v>15</v>
      </c>
      <c r="C53" s="4" t="s">
        <v>49</v>
      </c>
      <c r="D53" s="4" t="s">
        <v>108</v>
      </c>
    </row>
    <row r="54" spans="1:4">
      <c r="A54" s="4">
        <v>2413</v>
      </c>
      <c r="B54" s="4">
        <v>15</v>
      </c>
      <c r="D54" s="4" t="s">
        <v>109</v>
      </c>
    </row>
    <row r="55" spans="1:4">
      <c r="A55" s="4">
        <v>2414</v>
      </c>
      <c r="B55" s="4">
        <v>15</v>
      </c>
      <c r="D55" s="4" t="s">
        <v>109</v>
      </c>
    </row>
    <row r="56" spans="1:4">
      <c r="A56" s="4">
        <v>2415</v>
      </c>
      <c r="B56" s="4">
        <v>15</v>
      </c>
      <c r="D56" s="4" t="s">
        <v>109</v>
      </c>
    </row>
    <row r="57" spans="1:4">
      <c r="A57" s="4">
        <v>2416</v>
      </c>
      <c r="B57" s="4">
        <v>15</v>
      </c>
      <c r="D57" s="4" t="s">
        <v>109</v>
      </c>
    </row>
    <row r="58" spans="1:4">
      <c r="A58" s="4">
        <v>2417</v>
      </c>
      <c r="B58" s="4">
        <v>15</v>
      </c>
      <c r="D58" s="4" t="s">
        <v>109</v>
      </c>
    </row>
    <row r="59" spans="1:4">
      <c r="A59" s="4">
        <v>1812</v>
      </c>
      <c r="B59" s="4">
        <v>10</v>
      </c>
      <c r="C59" s="4" t="s">
        <v>38</v>
      </c>
      <c r="D59" s="4" t="s">
        <v>110</v>
      </c>
    </row>
    <row r="60" spans="1:4">
      <c r="A60" s="4">
        <v>1813</v>
      </c>
      <c r="B60" s="4">
        <v>10</v>
      </c>
      <c r="C60" s="4" t="s">
        <v>38</v>
      </c>
      <c r="D60" s="4" t="s">
        <v>110</v>
      </c>
    </row>
    <row r="61" spans="1:4">
      <c r="A61" s="4">
        <v>1814</v>
      </c>
      <c r="B61" s="4">
        <v>10</v>
      </c>
      <c r="C61" s="4" t="s">
        <v>38</v>
      </c>
      <c r="D61" s="4" t="s">
        <v>110</v>
      </c>
    </row>
    <row r="62" spans="1:4">
      <c r="A62" s="4">
        <v>1815</v>
      </c>
      <c r="B62" s="4">
        <v>10</v>
      </c>
      <c r="C62" s="4" t="s">
        <v>38</v>
      </c>
      <c r="D62" s="4" t="s">
        <v>110</v>
      </c>
    </row>
    <row r="63" spans="1:4">
      <c r="A63" s="4">
        <v>1816</v>
      </c>
      <c r="B63" s="4">
        <v>10</v>
      </c>
      <c r="C63" s="4" t="s">
        <v>38</v>
      </c>
      <c r="D63" s="4" t="s">
        <v>110</v>
      </c>
    </row>
    <row r="64" spans="1:4">
      <c r="A64" s="4">
        <v>1817</v>
      </c>
      <c r="B64" s="4">
        <v>10</v>
      </c>
      <c r="C64" s="4" t="s">
        <v>38</v>
      </c>
      <c r="D64" s="4" t="s">
        <v>110</v>
      </c>
    </row>
    <row r="65" spans="1:4">
      <c r="A65" s="4">
        <v>1605</v>
      </c>
      <c r="B65" s="4">
        <v>9</v>
      </c>
      <c r="C65" s="4" t="s">
        <v>64</v>
      </c>
      <c r="D65" s="4" t="s">
        <v>111</v>
      </c>
    </row>
    <row r="66" spans="1:4">
      <c r="A66" s="4">
        <v>1606</v>
      </c>
      <c r="B66" s="4">
        <v>9</v>
      </c>
      <c r="C66" s="4" t="s">
        <v>64</v>
      </c>
      <c r="D66" s="4" t="s">
        <v>111</v>
      </c>
    </row>
    <row r="67" spans="1:4">
      <c r="A67" s="4">
        <v>1607</v>
      </c>
      <c r="B67" s="4">
        <v>9</v>
      </c>
      <c r="C67" s="4" t="s">
        <v>64</v>
      </c>
      <c r="D67" s="4" t="s">
        <v>111</v>
      </c>
    </row>
    <row r="68" spans="1:4">
      <c r="A68" s="4">
        <v>1608</v>
      </c>
      <c r="B68" s="4">
        <v>9</v>
      </c>
      <c r="C68" s="4" t="s">
        <v>64</v>
      </c>
      <c r="D68" s="4" t="s">
        <v>111</v>
      </c>
    </row>
    <row r="69" spans="1:4">
      <c r="A69" s="4">
        <v>1609</v>
      </c>
      <c r="B69" s="4">
        <v>9</v>
      </c>
      <c r="C69" s="4" t="s">
        <v>64</v>
      </c>
      <c r="D69" s="4" t="s">
        <v>111</v>
      </c>
    </row>
    <row r="70" spans="1:4">
      <c r="A70" s="4">
        <v>1610</v>
      </c>
      <c r="B70" s="4">
        <v>9</v>
      </c>
      <c r="C70" s="4" t="s">
        <v>64</v>
      </c>
      <c r="D70" s="4" t="s">
        <v>111</v>
      </c>
    </row>
    <row r="71" spans="1:4">
      <c r="A71" s="4">
        <v>595</v>
      </c>
      <c r="B71" s="4">
        <v>9</v>
      </c>
      <c r="C71" s="4" t="s">
        <v>50</v>
      </c>
      <c r="D71" s="4" t="s">
        <v>112</v>
      </c>
    </row>
    <row r="72" spans="1:4">
      <c r="A72" s="4">
        <v>1011</v>
      </c>
      <c r="B72" s="4">
        <v>9</v>
      </c>
      <c r="C72" s="4" t="s">
        <v>50</v>
      </c>
      <c r="D72" s="4" t="s">
        <v>112</v>
      </c>
    </row>
    <row r="73" spans="1:4">
      <c r="A73" s="4">
        <v>1074</v>
      </c>
      <c r="B73" s="4">
        <v>9</v>
      </c>
      <c r="C73" s="4" t="s">
        <v>50</v>
      </c>
      <c r="D73" s="4" t="s">
        <v>112</v>
      </c>
    </row>
    <row r="74" spans="1:4">
      <c r="A74" s="4">
        <v>1973</v>
      </c>
      <c r="B74" s="4">
        <v>9</v>
      </c>
      <c r="C74" s="4" t="s">
        <v>50</v>
      </c>
      <c r="D74" s="4" t="s">
        <v>112</v>
      </c>
    </row>
    <row r="75" spans="1:4">
      <c r="A75" s="4">
        <v>1978</v>
      </c>
      <c r="B75" s="4">
        <v>9</v>
      </c>
      <c r="C75" s="4" t="s">
        <v>50</v>
      </c>
      <c r="D75" s="4" t="s">
        <v>112</v>
      </c>
    </row>
    <row r="76" spans="1:4">
      <c r="A76" s="4">
        <v>2566</v>
      </c>
      <c r="B76" s="4">
        <v>9</v>
      </c>
      <c r="C76" s="4" t="s">
        <v>50</v>
      </c>
      <c r="D76" s="4" t="s">
        <v>112</v>
      </c>
    </row>
    <row r="77" spans="1:4">
      <c r="A77" s="4">
        <v>828</v>
      </c>
      <c r="B77" s="4">
        <v>1</v>
      </c>
      <c r="C77" s="4" t="s">
        <v>29</v>
      </c>
      <c r="D77" s="4" t="s">
        <v>113</v>
      </c>
    </row>
    <row r="78" spans="1:4">
      <c r="A78" s="4">
        <v>829</v>
      </c>
      <c r="B78" s="4">
        <v>1</v>
      </c>
      <c r="C78" s="4" t="s">
        <v>29</v>
      </c>
      <c r="D78" s="4" t="s">
        <v>113</v>
      </c>
    </row>
    <row r="79" spans="1:4">
      <c r="A79" s="4">
        <v>830</v>
      </c>
      <c r="B79" s="4">
        <v>1</v>
      </c>
      <c r="C79" s="4" t="s">
        <v>29</v>
      </c>
      <c r="D79" s="4" t="s">
        <v>113</v>
      </c>
    </row>
    <row r="80" spans="1:4">
      <c r="A80" s="4">
        <v>846</v>
      </c>
      <c r="B80" s="4">
        <v>1</v>
      </c>
      <c r="C80" s="4" t="s">
        <v>29</v>
      </c>
      <c r="D80" s="4" t="s">
        <v>113</v>
      </c>
    </row>
    <row r="81" spans="1:4">
      <c r="A81" s="4">
        <v>847</v>
      </c>
      <c r="B81" s="4">
        <v>1</v>
      </c>
      <c r="C81" s="4" t="s">
        <v>29</v>
      </c>
      <c r="D81" s="4" t="s">
        <v>113</v>
      </c>
    </row>
    <row r="82" spans="1:4">
      <c r="A82" s="4">
        <v>577</v>
      </c>
      <c r="B82" s="4">
        <v>15</v>
      </c>
      <c r="C82" s="4" t="s">
        <v>49</v>
      </c>
      <c r="D82" s="4" t="s">
        <v>114</v>
      </c>
    </row>
    <row r="83" spans="1:4">
      <c r="A83" s="4">
        <v>2504</v>
      </c>
      <c r="B83" s="4">
        <v>15</v>
      </c>
      <c r="C83" s="4" t="s">
        <v>49</v>
      </c>
      <c r="D83" s="4" t="s">
        <v>114</v>
      </c>
    </row>
    <row r="84" spans="1:4">
      <c r="A84" s="4">
        <v>2505</v>
      </c>
      <c r="B84" s="4">
        <v>15</v>
      </c>
      <c r="C84" s="4" t="s">
        <v>49</v>
      </c>
      <c r="D84" s="4" t="s">
        <v>114</v>
      </c>
    </row>
    <row r="85" spans="1:4">
      <c r="A85" s="4">
        <v>2506</v>
      </c>
      <c r="B85" s="4">
        <v>15</v>
      </c>
      <c r="C85" s="4" t="s">
        <v>49</v>
      </c>
      <c r="D85" s="4" t="s">
        <v>114</v>
      </c>
    </row>
    <row r="86" spans="1:4">
      <c r="A86" s="4">
        <v>2507</v>
      </c>
      <c r="B86" s="4">
        <v>15</v>
      </c>
      <c r="C86" s="4" t="s">
        <v>49</v>
      </c>
      <c r="D86" s="4" t="s">
        <v>114</v>
      </c>
    </row>
    <row r="87" spans="1:4">
      <c r="A87" s="4">
        <v>2508</v>
      </c>
      <c r="B87" s="4">
        <v>15</v>
      </c>
      <c r="C87" s="4" t="s">
        <v>49</v>
      </c>
      <c r="D87" s="4" t="s">
        <v>114</v>
      </c>
    </row>
    <row r="88" spans="1:4">
      <c r="A88" s="4">
        <v>2509</v>
      </c>
      <c r="B88" s="4">
        <v>15</v>
      </c>
      <c r="C88" s="4" t="s">
        <v>49</v>
      </c>
      <c r="D88" s="4" t="s">
        <v>114</v>
      </c>
    </row>
    <row r="89" spans="1:4">
      <c r="A89" s="4">
        <v>1636</v>
      </c>
      <c r="B89" s="4">
        <v>9</v>
      </c>
      <c r="C89" s="4" t="s">
        <v>50</v>
      </c>
      <c r="D89" s="4" t="s">
        <v>115</v>
      </c>
    </row>
    <row r="90" spans="1:4">
      <c r="A90" s="4">
        <v>1637</v>
      </c>
      <c r="B90" s="4">
        <v>9</v>
      </c>
      <c r="C90" s="4" t="s">
        <v>50</v>
      </c>
      <c r="D90" s="4" t="s">
        <v>115</v>
      </c>
    </row>
    <row r="91" spans="1:4">
      <c r="A91" s="4">
        <v>1638</v>
      </c>
      <c r="B91" s="4">
        <v>9</v>
      </c>
      <c r="C91" s="4" t="s">
        <v>50</v>
      </c>
      <c r="D91" s="4" t="s">
        <v>115</v>
      </c>
    </row>
    <row r="92" spans="1:4">
      <c r="A92" s="4">
        <v>1639</v>
      </c>
      <c r="B92" s="4">
        <v>9</v>
      </c>
      <c r="C92" s="4" t="s">
        <v>50</v>
      </c>
      <c r="D92" s="4" t="s">
        <v>115</v>
      </c>
    </row>
    <row r="93" spans="1:4">
      <c r="A93" s="4">
        <v>480</v>
      </c>
      <c r="B93" s="4">
        <v>5</v>
      </c>
      <c r="C93" s="4" t="s">
        <v>45</v>
      </c>
      <c r="D93" s="4" t="s">
        <v>116</v>
      </c>
    </row>
    <row r="94" spans="1:4">
      <c r="A94" s="4">
        <v>481</v>
      </c>
      <c r="B94" s="4">
        <v>5</v>
      </c>
      <c r="C94" s="4" t="s">
        <v>45</v>
      </c>
      <c r="D94" s="4" t="s">
        <v>116</v>
      </c>
    </row>
    <row r="95" spans="1:4">
      <c r="A95" s="4">
        <v>482</v>
      </c>
      <c r="B95" s="4">
        <v>5</v>
      </c>
      <c r="C95" s="4" t="s">
        <v>45</v>
      </c>
      <c r="D95" s="4" t="s">
        <v>116</v>
      </c>
    </row>
    <row r="96" spans="1:4">
      <c r="A96" s="4">
        <v>483</v>
      </c>
      <c r="B96" s="4">
        <v>5</v>
      </c>
      <c r="C96" s="4" t="s">
        <v>45</v>
      </c>
      <c r="D96" s="4" t="s">
        <v>116</v>
      </c>
    </row>
    <row r="97" spans="1:4">
      <c r="A97" s="4">
        <v>484</v>
      </c>
      <c r="B97" s="4">
        <v>5</v>
      </c>
      <c r="C97" s="4" t="s">
        <v>45</v>
      </c>
      <c r="D97" s="4" t="s">
        <v>116</v>
      </c>
    </row>
    <row r="98" spans="1:4">
      <c r="A98" s="4">
        <v>485</v>
      </c>
      <c r="B98" s="4">
        <v>5</v>
      </c>
      <c r="C98" s="4" t="s">
        <v>45</v>
      </c>
      <c r="D98" s="4" t="s">
        <v>116</v>
      </c>
    </row>
    <row r="99" spans="1:4">
      <c r="A99" s="4">
        <v>1264</v>
      </c>
      <c r="B99" s="4">
        <v>8</v>
      </c>
      <c r="C99" s="4" t="s">
        <v>67</v>
      </c>
      <c r="D99" s="4" t="s">
        <v>117</v>
      </c>
    </row>
    <row r="100" spans="1:4">
      <c r="A100" s="4">
        <v>1268</v>
      </c>
      <c r="B100" s="4">
        <v>8</v>
      </c>
      <c r="C100" s="4" t="s">
        <v>67</v>
      </c>
      <c r="D100" s="4" t="s">
        <v>117</v>
      </c>
    </row>
    <row r="101" spans="1:4">
      <c r="A101" s="4">
        <v>1269</v>
      </c>
      <c r="B101" s="4">
        <v>8</v>
      </c>
      <c r="C101" s="4" t="s">
        <v>67</v>
      </c>
      <c r="D101" s="4" t="s">
        <v>117</v>
      </c>
    </row>
    <row r="102" spans="1:4">
      <c r="A102" s="4">
        <v>1271</v>
      </c>
      <c r="B102" s="4">
        <v>8</v>
      </c>
      <c r="C102" s="4" t="s">
        <v>67</v>
      </c>
      <c r="D102" s="4" t="s">
        <v>117</v>
      </c>
    </row>
    <row r="103" spans="1:4">
      <c r="A103" s="4">
        <v>1272</v>
      </c>
      <c r="B103" s="4">
        <v>8</v>
      </c>
      <c r="C103" s="4" t="s">
        <v>67</v>
      </c>
      <c r="D103" s="4" t="s">
        <v>117</v>
      </c>
    </row>
    <row r="104" spans="1:4">
      <c r="A104" s="4">
        <v>1274</v>
      </c>
      <c r="B104" s="4">
        <v>8</v>
      </c>
      <c r="C104" s="4" t="s">
        <v>67</v>
      </c>
      <c r="D104" s="4" t="s">
        <v>117</v>
      </c>
    </row>
    <row r="105" spans="1:4">
      <c r="A105" s="4">
        <v>325</v>
      </c>
      <c r="B105" s="4">
        <v>3</v>
      </c>
      <c r="C105" s="4" t="s">
        <v>28</v>
      </c>
      <c r="D105" s="4" t="s">
        <v>118</v>
      </c>
    </row>
    <row r="106" spans="1:4">
      <c r="A106" s="4">
        <v>326</v>
      </c>
      <c r="B106" s="4">
        <v>3</v>
      </c>
      <c r="C106" s="4" t="s">
        <v>28</v>
      </c>
      <c r="D106" s="4" t="s">
        <v>118</v>
      </c>
    </row>
    <row r="107" spans="1:4">
      <c r="A107" s="4">
        <v>327</v>
      </c>
      <c r="B107" s="4">
        <v>3</v>
      </c>
      <c r="C107" s="4" t="s">
        <v>28</v>
      </c>
      <c r="D107" s="4" t="s">
        <v>118</v>
      </c>
    </row>
    <row r="108" spans="1:4">
      <c r="A108" s="4">
        <v>328</v>
      </c>
      <c r="B108" s="4">
        <v>3</v>
      </c>
      <c r="C108" s="4" t="s">
        <v>28</v>
      </c>
      <c r="D108" s="4" t="s">
        <v>118</v>
      </c>
    </row>
    <row r="109" spans="1:4">
      <c r="A109" s="4">
        <v>329</v>
      </c>
      <c r="B109" s="4">
        <v>3</v>
      </c>
      <c r="C109" s="4" t="s">
        <v>28</v>
      </c>
      <c r="D109" s="4" t="s">
        <v>118</v>
      </c>
    </row>
    <row r="110" spans="1:4">
      <c r="A110" s="4">
        <v>1014</v>
      </c>
      <c r="B110" s="4">
        <v>7</v>
      </c>
      <c r="C110" s="4" t="s">
        <v>60</v>
      </c>
      <c r="D110" s="4" t="s">
        <v>119</v>
      </c>
    </row>
    <row r="111" spans="1:4">
      <c r="A111" s="4">
        <v>1015</v>
      </c>
      <c r="B111" s="4">
        <v>7</v>
      </c>
      <c r="C111" s="4" t="s">
        <v>60</v>
      </c>
      <c r="D111" s="4" t="s">
        <v>119</v>
      </c>
    </row>
    <row r="112" spans="1:4">
      <c r="A112" s="4">
        <v>1016</v>
      </c>
      <c r="B112" s="4">
        <v>7</v>
      </c>
      <c r="C112" s="4" t="s">
        <v>60</v>
      </c>
      <c r="D112" s="4" t="s">
        <v>119</v>
      </c>
    </row>
    <row r="113" spans="1:4">
      <c r="A113" s="4">
        <v>1017</v>
      </c>
      <c r="B113" s="4">
        <v>7</v>
      </c>
      <c r="C113" s="4" t="s">
        <v>60</v>
      </c>
      <c r="D113" s="4" t="s">
        <v>119</v>
      </c>
    </row>
    <row r="114" spans="1:4">
      <c r="A114" s="4">
        <v>1018</v>
      </c>
      <c r="B114" s="4">
        <v>7</v>
      </c>
      <c r="C114" s="4" t="s">
        <v>60</v>
      </c>
      <c r="D114" s="4" t="s">
        <v>119</v>
      </c>
    </row>
    <row r="115" spans="1:4">
      <c r="A115" s="4">
        <v>1736</v>
      </c>
      <c r="B115" s="4">
        <v>13</v>
      </c>
      <c r="C115" s="4" t="s">
        <v>79</v>
      </c>
      <c r="D115" s="4" t="s">
        <v>120</v>
      </c>
    </row>
    <row r="116" spans="1:4">
      <c r="A116" s="4">
        <v>1737</v>
      </c>
      <c r="B116" s="4">
        <v>13</v>
      </c>
      <c r="C116" s="4" t="s">
        <v>79</v>
      </c>
      <c r="D116" s="4" t="s">
        <v>120</v>
      </c>
    </row>
    <row r="117" spans="1:4">
      <c r="A117" s="4">
        <v>1738</v>
      </c>
      <c r="B117" s="4">
        <v>13</v>
      </c>
      <c r="C117" s="4" t="s">
        <v>79</v>
      </c>
      <c r="D117" s="4" t="s">
        <v>120</v>
      </c>
    </row>
    <row r="118" spans="1:4">
      <c r="A118" s="4">
        <v>1739</v>
      </c>
      <c r="B118" s="4">
        <v>13</v>
      </c>
      <c r="C118" s="4" t="s">
        <v>79</v>
      </c>
      <c r="D118" s="4" t="s">
        <v>120</v>
      </c>
    </row>
    <row r="119" spans="1:4">
      <c r="A119" s="4">
        <v>1740</v>
      </c>
      <c r="B119" s="4">
        <v>13</v>
      </c>
      <c r="C119" s="4" t="s">
        <v>79</v>
      </c>
      <c r="D119" s="4" t="s">
        <v>120</v>
      </c>
    </row>
    <row r="120" spans="1:4">
      <c r="A120" s="4">
        <v>1741</v>
      </c>
      <c r="B120" s="4">
        <v>13</v>
      </c>
      <c r="C120" s="4" t="s">
        <v>79</v>
      </c>
      <c r="D120" s="4" t="s">
        <v>120</v>
      </c>
    </row>
    <row r="121" spans="1:4">
      <c r="A121" s="4">
        <v>1742</v>
      </c>
      <c r="B121" s="4">
        <v>13</v>
      </c>
      <c r="C121" s="4" t="s">
        <v>79</v>
      </c>
      <c r="D121" s="4" t="s">
        <v>121</v>
      </c>
    </row>
    <row r="122" spans="1:4">
      <c r="A122" s="4">
        <v>1743</v>
      </c>
      <c r="B122" s="4">
        <v>13</v>
      </c>
      <c r="C122" s="4" t="s">
        <v>79</v>
      </c>
      <c r="D122" s="4" t="s">
        <v>121</v>
      </c>
    </row>
    <row r="123" spans="1:4">
      <c r="A123" s="4">
        <v>1744</v>
      </c>
      <c r="B123" s="4">
        <v>13</v>
      </c>
      <c r="C123" s="4" t="s">
        <v>79</v>
      </c>
      <c r="D123" s="4" t="s">
        <v>121</v>
      </c>
    </row>
    <row r="124" spans="1:4">
      <c r="A124" s="4">
        <v>1745</v>
      </c>
      <c r="B124" s="4">
        <v>13</v>
      </c>
      <c r="C124" s="4" t="s">
        <v>79</v>
      </c>
      <c r="D124" s="4" t="s">
        <v>121</v>
      </c>
    </row>
    <row r="125" spans="1:4">
      <c r="A125" s="4">
        <v>1746</v>
      </c>
      <c r="B125" s="4">
        <v>13</v>
      </c>
      <c r="C125" s="4" t="s">
        <v>79</v>
      </c>
      <c r="D125" s="4" t="s">
        <v>121</v>
      </c>
    </row>
    <row r="126" spans="1:4">
      <c r="A126" s="4">
        <v>1747</v>
      </c>
      <c r="B126" s="4">
        <v>13</v>
      </c>
      <c r="C126" s="4" t="s">
        <v>79</v>
      </c>
      <c r="D126" s="4" t="s">
        <v>121</v>
      </c>
    </row>
    <row r="127" spans="1:4">
      <c r="A127" s="4">
        <v>2034</v>
      </c>
      <c r="B127" s="4">
        <v>10</v>
      </c>
      <c r="C127" s="4" t="s">
        <v>55</v>
      </c>
      <c r="D127" s="4" t="s">
        <v>122</v>
      </c>
    </row>
    <row r="128" spans="1:4">
      <c r="A128" s="4">
        <v>2035</v>
      </c>
      <c r="B128" s="4">
        <v>10</v>
      </c>
      <c r="C128" s="4" t="s">
        <v>55</v>
      </c>
      <c r="D128" s="4" t="s">
        <v>122</v>
      </c>
    </row>
    <row r="129" spans="1:4">
      <c r="A129" s="4">
        <v>2036</v>
      </c>
      <c r="B129" s="4">
        <v>10</v>
      </c>
      <c r="C129" s="4" t="s">
        <v>55</v>
      </c>
      <c r="D129" s="4" t="s">
        <v>122</v>
      </c>
    </row>
    <row r="130" spans="1:4">
      <c r="A130" s="4">
        <v>2037</v>
      </c>
      <c r="B130" s="4">
        <v>10</v>
      </c>
      <c r="C130" s="4" t="s">
        <v>55</v>
      </c>
      <c r="D130" s="4" t="s">
        <v>122</v>
      </c>
    </row>
    <row r="131" spans="1:4">
      <c r="A131" s="4">
        <v>2038</v>
      </c>
      <c r="B131" s="4">
        <v>10</v>
      </c>
      <c r="C131" s="4" t="s">
        <v>55</v>
      </c>
      <c r="D131" s="4" t="s">
        <v>122</v>
      </c>
    </row>
    <row r="132" spans="1:4">
      <c r="A132" s="4">
        <v>897</v>
      </c>
      <c r="B132" s="4">
        <v>7</v>
      </c>
      <c r="C132" s="4" t="s">
        <v>59</v>
      </c>
      <c r="D132" s="4" t="s">
        <v>123</v>
      </c>
    </row>
    <row r="133" spans="1:4">
      <c r="A133" s="4">
        <v>898</v>
      </c>
      <c r="B133" s="4">
        <v>7</v>
      </c>
      <c r="C133" s="4" t="s">
        <v>59</v>
      </c>
      <c r="D133" s="4" t="s">
        <v>123</v>
      </c>
    </row>
    <row r="134" spans="1:4">
      <c r="A134" s="4">
        <v>899</v>
      </c>
      <c r="B134" s="4">
        <v>7</v>
      </c>
      <c r="C134" s="4" t="s">
        <v>59</v>
      </c>
      <c r="D134" s="4" t="s">
        <v>123</v>
      </c>
    </row>
    <row r="135" spans="1:4">
      <c r="A135" s="4">
        <v>900</v>
      </c>
      <c r="B135" s="4">
        <v>7</v>
      </c>
      <c r="C135" s="4" t="s">
        <v>59</v>
      </c>
      <c r="D135" s="4" t="s">
        <v>123</v>
      </c>
    </row>
    <row r="136" spans="1:4">
      <c r="A136" s="4">
        <v>901</v>
      </c>
      <c r="B136" s="4">
        <v>7</v>
      </c>
      <c r="C136" s="4" t="s">
        <v>59</v>
      </c>
      <c r="D136" s="4" t="s">
        <v>123</v>
      </c>
    </row>
    <row r="137" spans="1:4">
      <c r="A137" s="4">
        <v>902</v>
      </c>
      <c r="B137" s="4">
        <v>7</v>
      </c>
      <c r="C137" s="4" t="s">
        <v>59</v>
      </c>
      <c r="D137" s="4" t="s">
        <v>123</v>
      </c>
    </row>
    <row r="138" spans="1:4">
      <c r="A138" s="4">
        <v>903</v>
      </c>
      <c r="B138" s="4">
        <v>7</v>
      </c>
      <c r="C138" s="4" t="s">
        <v>60</v>
      </c>
      <c r="D138" s="4" t="s">
        <v>123</v>
      </c>
    </row>
    <row r="139" spans="1:4">
      <c r="A139" s="4">
        <v>904</v>
      </c>
      <c r="B139" s="4">
        <v>7</v>
      </c>
      <c r="C139" s="4" t="s">
        <v>60</v>
      </c>
      <c r="D139" s="4" t="s">
        <v>123</v>
      </c>
    </row>
    <row r="140" spans="1:4">
      <c r="A140" s="4">
        <v>905</v>
      </c>
      <c r="B140" s="4">
        <v>7</v>
      </c>
      <c r="C140" s="4" t="s">
        <v>60</v>
      </c>
      <c r="D140" s="4" t="s">
        <v>123</v>
      </c>
    </row>
    <row r="141" spans="1:4">
      <c r="A141" s="4">
        <v>906</v>
      </c>
      <c r="B141" s="4">
        <v>7</v>
      </c>
      <c r="C141" s="4" t="s">
        <v>60</v>
      </c>
      <c r="D141" s="4" t="s">
        <v>123</v>
      </c>
    </row>
    <row r="142" spans="1:4">
      <c r="A142" s="4">
        <v>907</v>
      </c>
      <c r="B142" s="4">
        <v>7</v>
      </c>
      <c r="C142" s="4" t="s">
        <v>60</v>
      </c>
      <c r="D142" s="4" t="s">
        <v>123</v>
      </c>
    </row>
    <row r="143" spans="1:4">
      <c r="A143" s="4">
        <v>908</v>
      </c>
      <c r="B143" s="4">
        <v>7</v>
      </c>
      <c r="C143" s="4" t="s">
        <v>60</v>
      </c>
      <c r="D143" s="4" t="s">
        <v>123</v>
      </c>
    </row>
    <row r="144" spans="1:4">
      <c r="A144" s="4">
        <v>1447</v>
      </c>
      <c r="B144" s="4">
        <v>12</v>
      </c>
      <c r="C144" s="4" t="s">
        <v>73</v>
      </c>
      <c r="D144" s="4" t="s">
        <v>124</v>
      </c>
    </row>
    <row r="145" spans="1:4">
      <c r="A145" s="4">
        <v>1448</v>
      </c>
      <c r="B145" s="4">
        <v>12</v>
      </c>
      <c r="C145" s="4" t="s">
        <v>73</v>
      </c>
      <c r="D145" s="4" t="s">
        <v>124</v>
      </c>
    </row>
    <row r="146" spans="1:4">
      <c r="A146" s="4">
        <v>1449</v>
      </c>
      <c r="B146" s="4">
        <v>12</v>
      </c>
      <c r="C146" s="4" t="s">
        <v>73</v>
      </c>
      <c r="D146" s="4" t="s">
        <v>124</v>
      </c>
    </row>
    <row r="147" spans="1:4">
      <c r="A147" s="4">
        <v>1450</v>
      </c>
      <c r="B147" s="4">
        <v>12</v>
      </c>
      <c r="C147" s="4" t="s">
        <v>73</v>
      </c>
      <c r="D147" s="4" t="s">
        <v>124</v>
      </c>
    </row>
    <row r="148" spans="1:4">
      <c r="A148" s="4">
        <v>1451</v>
      </c>
      <c r="B148" s="4">
        <v>12</v>
      </c>
      <c r="C148" s="4" t="s">
        <v>73</v>
      </c>
      <c r="D148" s="4" t="s">
        <v>124</v>
      </c>
    </row>
    <row r="149" spans="1:4">
      <c r="A149" s="4">
        <v>1452</v>
      </c>
      <c r="B149" s="4">
        <v>12</v>
      </c>
      <c r="C149" s="4" t="s">
        <v>73</v>
      </c>
      <c r="D149" s="4" t="s">
        <v>124</v>
      </c>
    </row>
    <row r="150" spans="1:4">
      <c r="A150" s="4">
        <v>1453</v>
      </c>
      <c r="B150" s="4">
        <v>12</v>
      </c>
      <c r="C150" s="4" t="s">
        <v>73</v>
      </c>
      <c r="D150" s="4" t="s">
        <v>124</v>
      </c>
    </row>
    <row r="151" spans="1:4">
      <c r="A151" s="4">
        <v>1465</v>
      </c>
      <c r="B151" s="4">
        <v>12</v>
      </c>
      <c r="C151" s="4" t="s">
        <v>73</v>
      </c>
      <c r="D151" s="4" t="s">
        <v>124</v>
      </c>
    </row>
    <row r="152" spans="1:4">
      <c r="A152" s="4">
        <v>1466</v>
      </c>
      <c r="B152" s="4">
        <v>12</v>
      </c>
      <c r="C152" s="4" t="s">
        <v>73</v>
      </c>
      <c r="D152" s="4" t="s">
        <v>124</v>
      </c>
    </row>
    <row r="153" spans="1:4">
      <c r="A153" s="4">
        <v>1467</v>
      </c>
      <c r="B153" s="4">
        <v>12</v>
      </c>
      <c r="C153" s="4" t="s">
        <v>73</v>
      </c>
      <c r="D153" s="4" t="s">
        <v>124</v>
      </c>
    </row>
    <row r="154" spans="1:4">
      <c r="A154" s="4">
        <v>665</v>
      </c>
      <c r="B154" s="4">
        <v>5</v>
      </c>
      <c r="C154" s="4" t="s">
        <v>52</v>
      </c>
      <c r="D154" s="4" t="s">
        <v>125</v>
      </c>
    </row>
    <row r="155" spans="1:4">
      <c r="A155" s="4">
        <v>666</v>
      </c>
      <c r="B155" s="4">
        <v>5</v>
      </c>
      <c r="C155" s="4" t="s">
        <v>52</v>
      </c>
      <c r="D155" s="4" t="s">
        <v>125</v>
      </c>
    </row>
    <row r="156" spans="1:4">
      <c r="A156" s="4">
        <v>667</v>
      </c>
      <c r="B156" s="4">
        <v>5</v>
      </c>
      <c r="C156" s="4" t="s">
        <v>52</v>
      </c>
      <c r="D156" s="4" t="s">
        <v>125</v>
      </c>
    </row>
    <row r="157" spans="1:4">
      <c r="A157" s="4">
        <v>668</v>
      </c>
      <c r="B157" s="4">
        <v>5</v>
      </c>
      <c r="C157" s="4" t="s">
        <v>52</v>
      </c>
      <c r="D157" s="4" t="s">
        <v>125</v>
      </c>
    </row>
    <row r="158" spans="1:4">
      <c r="A158" s="4">
        <v>669</v>
      </c>
      <c r="B158" s="4">
        <v>5</v>
      </c>
      <c r="C158" s="4" t="s">
        <v>52</v>
      </c>
      <c r="D158" s="4" t="s">
        <v>125</v>
      </c>
    </row>
    <row r="159" spans="1:4">
      <c r="A159" s="4">
        <v>670</v>
      </c>
      <c r="B159" s="4">
        <v>5</v>
      </c>
      <c r="C159" s="4" t="s">
        <v>52</v>
      </c>
      <c r="D159" s="4" t="s">
        <v>125</v>
      </c>
    </row>
    <row r="160" spans="1:4">
      <c r="A160" s="4">
        <v>1252</v>
      </c>
      <c r="B160" s="4">
        <v>8</v>
      </c>
      <c r="C160" s="4" t="s">
        <v>67</v>
      </c>
      <c r="D160" s="4" t="s">
        <v>126</v>
      </c>
    </row>
    <row r="161" spans="1:4">
      <c r="A161" s="4">
        <v>1253</v>
      </c>
      <c r="B161" s="4">
        <v>8</v>
      </c>
      <c r="C161" s="4" t="s">
        <v>67</v>
      </c>
      <c r="D161" s="4" t="s">
        <v>126</v>
      </c>
    </row>
    <row r="162" spans="1:4">
      <c r="A162" s="4">
        <v>1254</v>
      </c>
      <c r="B162" s="4">
        <v>8</v>
      </c>
      <c r="C162" s="4" t="s">
        <v>67</v>
      </c>
      <c r="D162" s="4" t="s">
        <v>126</v>
      </c>
    </row>
    <row r="163" spans="1:4">
      <c r="A163" s="4">
        <v>1255</v>
      </c>
      <c r="B163" s="4">
        <v>8</v>
      </c>
      <c r="C163" s="4" t="s">
        <v>67</v>
      </c>
      <c r="D163" s="4" t="s">
        <v>126</v>
      </c>
    </row>
    <row r="164" spans="1:4">
      <c r="A164" s="4">
        <v>1256</v>
      </c>
      <c r="B164" s="4">
        <v>8</v>
      </c>
      <c r="C164" s="4" t="s">
        <v>67</v>
      </c>
      <c r="D164" s="4" t="s">
        <v>126</v>
      </c>
    </row>
    <row r="165" spans="1:4">
      <c r="A165" s="4">
        <v>1257</v>
      </c>
      <c r="B165" s="4">
        <v>8</v>
      </c>
      <c r="C165" s="4" t="s">
        <v>67</v>
      </c>
      <c r="D165" s="4" t="s">
        <v>126</v>
      </c>
    </row>
    <row r="166" spans="1:4">
      <c r="A166" s="4">
        <v>520</v>
      </c>
      <c r="B166" s="4">
        <v>5</v>
      </c>
      <c r="C166" s="4" t="s">
        <v>45</v>
      </c>
      <c r="D166" s="4" t="s">
        <v>127</v>
      </c>
    </row>
    <row r="167" spans="1:4">
      <c r="A167" s="4">
        <v>522</v>
      </c>
      <c r="B167" s="4">
        <v>5</v>
      </c>
      <c r="C167" s="4" t="s">
        <v>45</v>
      </c>
      <c r="D167" s="4" t="s">
        <v>127</v>
      </c>
    </row>
    <row r="168" spans="1:4">
      <c r="A168" s="4">
        <v>524</v>
      </c>
      <c r="B168" s="4">
        <v>5</v>
      </c>
      <c r="C168" s="4" t="s">
        <v>45</v>
      </c>
      <c r="D168" s="4" t="s">
        <v>127</v>
      </c>
    </row>
    <row r="169" spans="1:4">
      <c r="A169" s="4">
        <v>1705</v>
      </c>
      <c r="B169" s="4">
        <v>1</v>
      </c>
      <c r="C169" s="4" t="s">
        <v>77</v>
      </c>
      <c r="D169" s="4" t="s">
        <v>128</v>
      </c>
    </row>
    <row r="170" spans="1:4">
      <c r="A170" s="4">
        <v>1706</v>
      </c>
      <c r="B170" s="4">
        <v>1</v>
      </c>
      <c r="C170" s="4" t="s">
        <v>77</v>
      </c>
      <c r="D170" s="4" t="s">
        <v>128</v>
      </c>
    </row>
    <row r="171" spans="1:4">
      <c r="A171" s="4">
        <v>2107</v>
      </c>
      <c r="B171" s="4">
        <v>1</v>
      </c>
      <c r="C171" s="4" t="s">
        <v>77</v>
      </c>
      <c r="D171" s="4" t="s">
        <v>128</v>
      </c>
    </row>
    <row r="172" spans="1:4">
      <c r="A172" s="4">
        <v>843</v>
      </c>
      <c r="B172" s="4">
        <v>1</v>
      </c>
      <c r="C172" s="4" t="s">
        <v>56</v>
      </c>
      <c r="D172" s="4" t="s">
        <v>129</v>
      </c>
    </row>
    <row r="173" spans="1:4">
      <c r="A173" s="4">
        <v>845</v>
      </c>
      <c r="B173" s="4">
        <v>1</v>
      </c>
      <c r="C173" s="4" t="s">
        <v>56</v>
      </c>
      <c r="D173" s="4" t="s">
        <v>129</v>
      </c>
    </row>
    <row r="174" spans="1:4">
      <c r="A174" s="4">
        <v>2576</v>
      </c>
      <c r="B174" s="4">
        <v>1</v>
      </c>
      <c r="D174" s="4" t="s">
        <v>130</v>
      </c>
    </row>
    <row r="175" spans="1:4">
      <c r="A175" s="4">
        <v>196</v>
      </c>
      <c r="B175" s="4">
        <v>4</v>
      </c>
      <c r="C175" s="4" t="s">
        <v>33</v>
      </c>
      <c r="D175" s="4" t="s">
        <v>131</v>
      </c>
    </row>
    <row r="176" spans="1:4">
      <c r="A176" s="4">
        <v>197</v>
      </c>
      <c r="B176" s="4">
        <v>4</v>
      </c>
      <c r="C176" s="4" t="s">
        <v>33</v>
      </c>
      <c r="D176" s="4" t="s">
        <v>131</v>
      </c>
    </row>
    <row r="177" spans="1:4">
      <c r="A177" s="4">
        <v>198</v>
      </c>
      <c r="B177" s="4">
        <v>4</v>
      </c>
      <c r="C177" s="4" t="s">
        <v>33</v>
      </c>
      <c r="D177" s="4" t="s">
        <v>131</v>
      </c>
    </row>
    <row r="178" spans="1:4">
      <c r="A178" s="4">
        <v>199</v>
      </c>
      <c r="B178" s="4">
        <v>4</v>
      </c>
      <c r="C178" s="4" t="s">
        <v>33</v>
      </c>
      <c r="D178" s="4" t="s">
        <v>131</v>
      </c>
    </row>
    <row r="179" spans="1:4">
      <c r="A179" s="4">
        <v>200</v>
      </c>
      <c r="B179" s="4">
        <v>4</v>
      </c>
      <c r="C179" s="4" t="s">
        <v>33</v>
      </c>
      <c r="D179" s="4" t="s">
        <v>131</v>
      </c>
    </row>
    <row r="180" spans="1:4">
      <c r="A180" s="4">
        <v>1728</v>
      </c>
      <c r="B180" s="4">
        <v>13</v>
      </c>
      <c r="C180" s="4" t="s">
        <v>79</v>
      </c>
      <c r="D180" s="4" t="s">
        <v>132</v>
      </c>
    </row>
    <row r="181" spans="1:4">
      <c r="A181" s="4">
        <v>1729</v>
      </c>
      <c r="B181" s="4">
        <v>13</v>
      </c>
      <c r="C181" s="4" t="s">
        <v>79</v>
      </c>
      <c r="D181" s="4" t="s">
        <v>132</v>
      </c>
    </row>
    <row r="182" spans="1:4">
      <c r="A182" s="4">
        <v>1731</v>
      </c>
      <c r="B182" s="4">
        <v>13</v>
      </c>
      <c r="C182" s="4" t="s">
        <v>79</v>
      </c>
      <c r="D182" s="4" t="s">
        <v>132</v>
      </c>
    </row>
    <row r="183" spans="1:4">
      <c r="A183" s="4">
        <v>1732</v>
      </c>
      <c r="B183" s="4">
        <v>13</v>
      </c>
      <c r="C183" s="4" t="s">
        <v>79</v>
      </c>
      <c r="D183" s="4" t="s">
        <v>132</v>
      </c>
    </row>
    <row r="184" spans="1:4">
      <c r="A184" s="4">
        <v>1733</v>
      </c>
      <c r="B184" s="4">
        <v>13</v>
      </c>
      <c r="C184" s="4" t="s">
        <v>79</v>
      </c>
      <c r="D184" s="4" t="s">
        <v>132</v>
      </c>
    </row>
    <row r="185" spans="1:4">
      <c r="A185" s="4">
        <v>1734</v>
      </c>
      <c r="B185" s="4">
        <v>13</v>
      </c>
      <c r="C185" s="4" t="s">
        <v>79</v>
      </c>
      <c r="D185" s="4" t="s">
        <v>132</v>
      </c>
    </row>
    <row r="186" spans="1:4">
      <c r="A186" s="4">
        <v>1735</v>
      </c>
      <c r="B186" s="4">
        <v>13</v>
      </c>
      <c r="C186" s="4" t="s">
        <v>79</v>
      </c>
      <c r="D186" s="4" t="s">
        <v>132</v>
      </c>
    </row>
    <row r="187" spans="1:4">
      <c r="A187" s="4">
        <v>925</v>
      </c>
      <c r="B187" s="4">
        <v>5</v>
      </c>
      <c r="C187" s="4" t="s">
        <v>61</v>
      </c>
      <c r="D187" s="4" t="s">
        <v>133</v>
      </c>
    </row>
    <row r="188" spans="1:4">
      <c r="A188" s="4">
        <v>926</v>
      </c>
      <c r="B188" s="4">
        <v>5</v>
      </c>
      <c r="C188" s="4" t="s">
        <v>61</v>
      </c>
      <c r="D188" s="4" t="s">
        <v>133</v>
      </c>
    </row>
    <row r="189" spans="1:4">
      <c r="A189" s="4">
        <v>927</v>
      </c>
      <c r="B189" s="4">
        <v>5</v>
      </c>
      <c r="C189" s="4" t="s">
        <v>61</v>
      </c>
      <c r="D189" s="4" t="s">
        <v>133</v>
      </c>
    </row>
    <row r="190" spans="1:4">
      <c r="A190" s="4">
        <v>928</v>
      </c>
      <c r="B190" s="4">
        <v>5</v>
      </c>
      <c r="C190" s="4" t="s">
        <v>61</v>
      </c>
      <c r="D190" s="4" t="s">
        <v>133</v>
      </c>
    </row>
    <row r="191" spans="1:4">
      <c r="A191" s="4">
        <v>929</v>
      </c>
      <c r="B191" s="4">
        <v>5</v>
      </c>
      <c r="C191" s="4" t="s">
        <v>61</v>
      </c>
      <c r="D191" s="4" t="s">
        <v>133</v>
      </c>
    </row>
    <row r="192" spans="1:4">
      <c r="A192" s="4">
        <v>1090</v>
      </c>
      <c r="B192" s="4">
        <v>5</v>
      </c>
      <c r="C192" s="4" t="s">
        <v>61</v>
      </c>
      <c r="D192" s="4" t="s">
        <v>133</v>
      </c>
    </row>
    <row r="193" spans="1:4">
      <c r="A193" s="4">
        <v>851</v>
      </c>
      <c r="B193" s="4">
        <v>1</v>
      </c>
      <c r="C193" s="4" t="s">
        <v>56</v>
      </c>
      <c r="D193" s="4" t="s">
        <v>134</v>
      </c>
    </row>
    <row r="194" spans="1:4">
      <c r="A194" s="4">
        <v>852</v>
      </c>
      <c r="B194" s="4">
        <v>1</v>
      </c>
      <c r="C194" s="4" t="s">
        <v>56</v>
      </c>
      <c r="D194" s="4" t="s">
        <v>134</v>
      </c>
    </row>
    <row r="195" spans="1:4">
      <c r="A195" s="4">
        <v>853</v>
      </c>
      <c r="B195" s="4">
        <v>1</v>
      </c>
      <c r="C195" s="4" t="s">
        <v>56</v>
      </c>
      <c r="D195" s="4" t="s">
        <v>134</v>
      </c>
    </row>
    <row r="196" spans="1:4">
      <c r="A196" s="4">
        <v>1227</v>
      </c>
      <c r="B196" s="4">
        <v>1</v>
      </c>
      <c r="C196" s="4" t="s">
        <v>56</v>
      </c>
      <c r="D196" s="4" t="s">
        <v>134</v>
      </c>
    </row>
    <row r="197" spans="1:4">
      <c r="A197" s="4">
        <v>1228</v>
      </c>
      <c r="B197" s="4">
        <v>1</v>
      </c>
      <c r="C197" s="4" t="s">
        <v>56</v>
      </c>
      <c r="D197" s="4" t="s">
        <v>134</v>
      </c>
    </row>
    <row r="198" spans="1:4">
      <c r="A198" s="4">
        <v>1229</v>
      </c>
      <c r="B198" s="4">
        <v>1</v>
      </c>
      <c r="C198" s="4" t="s">
        <v>56</v>
      </c>
      <c r="D198" s="4" t="s">
        <v>134</v>
      </c>
    </row>
    <row r="199" spans="1:4">
      <c r="A199" s="4">
        <v>61</v>
      </c>
      <c r="B199" s="4">
        <v>2</v>
      </c>
      <c r="C199" s="4" t="s">
        <v>30</v>
      </c>
      <c r="D199" s="4" t="s">
        <v>135</v>
      </c>
    </row>
    <row r="200" spans="1:4">
      <c r="A200" s="4">
        <v>62</v>
      </c>
      <c r="B200" s="4">
        <v>2</v>
      </c>
      <c r="C200" s="4" t="s">
        <v>30</v>
      </c>
      <c r="D200" s="4" t="s">
        <v>135</v>
      </c>
    </row>
    <row r="201" spans="1:4">
      <c r="A201" s="4">
        <v>63</v>
      </c>
      <c r="B201" s="4">
        <v>2</v>
      </c>
      <c r="C201" s="4" t="s">
        <v>30</v>
      </c>
      <c r="D201" s="4" t="s">
        <v>135</v>
      </c>
    </row>
    <row r="202" spans="1:4">
      <c r="A202" s="4">
        <v>64</v>
      </c>
      <c r="B202" s="4">
        <v>2</v>
      </c>
      <c r="C202" s="4" t="s">
        <v>30</v>
      </c>
      <c r="D202" s="4" t="s">
        <v>135</v>
      </c>
    </row>
    <row r="203" spans="1:4">
      <c r="A203" s="4">
        <v>65</v>
      </c>
      <c r="B203" s="4">
        <v>2</v>
      </c>
      <c r="C203" s="4" t="s">
        <v>30</v>
      </c>
      <c r="D203" s="4" t="s">
        <v>135</v>
      </c>
    </row>
    <row r="204" spans="1:4">
      <c r="A204" s="4">
        <v>66</v>
      </c>
      <c r="B204" s="4">
        <v>2</v>
      </c>
      <c r="C204" s="4" t="s">
        <v>30</v>
      </c>
      <c r="D204" s="4" t="s">
        <v>135</v>
      </c>
    </row>
    <row r="205" spans="1:4">
      <c r="A205" s="4">
        <v>236</v>
      </c>
      <c r="B205" s="4">
        <v>4</v>
      </c>
      <c r="C205" s="4" t="s">
        <v>35</v>
      </c>
      <c r="D205" s="4" t="s">
        <v>136</v>
      </c>
    </row>
    <row r="206" spans="1:4">
      <c r="A206" s="4">
        <v>237</v>
      </c>
      <c r="B206" s="4">
        <v>4</v>
      </c>
      <c r="C206" s="4" t="s">
        <v>35</v>
      </c>
      <c r="D206" s="4" t="s">
        <v>136</v>
      </c>
    </row>
    <row r="207" spans="1:4">
      <c r="A207" s="4">
        <v>238</v>
      </c>
      <c r="B207" s="4">
        <v>4</v>
      </c>
      <c r="C207" s="4" t="s">
        <v>35</v>
      </c>
      <c r="D207" s="4" t="s">
        <v>136</v>
      </c>
    </row>
    <row r="208" spans="1:4">
      <c r="A208" s="4">
        <v>239</v>
      </c>
      <c r="B208" s="4">
        <v>4</v>
      </c>
      <c r="C208" s="4" t="s">
        <v>35</v>
      </c>
      <c r="D208" s="4" t="s">
        <v>136</v>
      </c>
    </row>
    <row r="209" spans="1:4">
      <c r="A209" s="4">
        <v>2198</v>
      </c>
      <c r="B209" s="4">
        <v>1</v>
      </c>
      <c r="C209" s="4" t="s">
        <v>81</v>
      </c>
      <c r="D209" s="4" t="s">
        <v>137</v>
      </c>
    </row>
    <row r="210" spans="1:4">
      <c r="A210" s="4">
        <v>2199</v>
      </c>
      <c r="B210" s="4">
        <v>1</v>
      </c>
      <c r="C210" s="4" t="s">
        <v>81</v>
      </c>
      <c r="D210" s="4" t="s">
        <v>137</v>
      </c>
    </row>
    <row r="211" spans="1:4">
      <c r="A211" s="4">
        <v>2200</v>
      </c>
      <c r="B211" s="4">
        <v>1</v>
      </c>
      <c r="C211" s="4" t="s">
        <v>81</v>
      </c>
      <c r="D211" s="4" t="s">
        <v>137</v>
      </c>
    </row>
    <row r="212" spans="1:4">
      <c r="A212" s="4">
        <v>2201</v>
      </c>
      <c r="B212" s="4">
        <v>1</v>
      </c>
      <c r="C212" s="4" t="s">
        <v>81</v>
      </c>
      <c r="D212" s="4" t="s">
        <v>137</v>
      </c>
    </row>
    <row r="213" spans="1:4">
      <c r="A213" s="4">
        <v>1555</v>
      </c>
      <c r="B213" s="4">
        <v>9</v>
      </c>
      <c r="C213" s="4" t="s">
        <v>64</v>
      </c>
      <c r="D213" s="4" t="s">
        <v>138</v>
      </c>
    </row>
    <row r="214" spans="1:4">
      <c r="A214" s="4">
        <v>1556</v>
      </c>
      <c r="B214" s="4">
        <v>9</v>
      </c>
      <c r="C214" s="4" t="s">
        <v>64</v>
      </c>
      <c r="D214" s="4" t="s">
        <v>138</v>
      </c>
    </row>
    <row r="215" spans="1:4">
      <c r="A215" s="4">
        <v>1557</v>
      </c>
      <c r="B215" s="4">
        <v>9</v>
      </c>
      <c r="C215" s="4" t="s">
        <v>64</v>
      </c>
      <c r="D215" s="4" t="s">
        <v>138</v>
      </c>
    </row>
    <row r="216" spans="1:4">
      <c r="A216" s="4">
        <v>1558</v>
      </c>
      <c r="B216" s="4">
        <v>9</v>
      </c>
      <c r="C216" s="4" t="s">
        <v>64</v>
      </c>
      <c r="D216" s="4" t="s">
        <v>138</v>
      </c>
    </row>
    <row r="217" spans="1:4">
      <c r="A217" s="4">
        <v>1559</v>
      </c>
      <c r="B217" s="4">
        <v>9</v>
      </c>
      <c r="C217" s="4" t="s">
        <v>64</v>
      </c>
      <c r="D217" s="4" t="s">
        <v>138</v>
      </c>
    </row>
    <row r="218" spans="1:4">
      <c r="A218" s="4">
        <v>309</v>
      </c>
      <c r="B218" s="4">
        <v>3</v>
      </c>
      <c r="C218" s="4" t="s">
        <v>28</v>
      </c>
      <c r="D218" s="4" t="s">
        <v>139</v>
      </c>
    </row>
    <row r="219" spans="1:4">
      <c r="A219" s="4">
        <v>310</v>
      </c>
      <c r="B219" s="4">
        <v>3</v>
      </c>
      <c r="C219" s="4" t="s">
        <v>28</v>
      </c>
      <c r="D219" s="4" t="s">
        <v>139</v>
      </c>
    </row>
    <row r="220" spans="1:4">
      <c r="A220" s="4">
        <v>312</v>
      </c>
      <c r="B220" s="4">
        <v>3</v>
      </c>
      <c r="C220" s="4" t="s">
        <v>28</v>
      </c>
      <c r="D220" s="4" t="s">
        <v>139</v>
      </c>
    </row>
    <row r="221" spans="1:4">
      <c r="A221" s="4">
        <v>285</v>
      </c>
      <c r="B221" s="4">
        <v>3</v>
      </c>
      <c r="C221" s="4" t="s">
        <v>28</v>
      </c>
      <c r="D221" s="4" t="s">
        <v>140</v>
      </c>
    </row>
    <row r="222" spans="1:4">
      <c r="A222" s="4">
        <v>287</v>
      </c>
      <c r="B222" s="4">
        <v>3</v>
      </c>
      <c r="C222" s="4" t="s">
        <v>28</v>
      </c>
      <c r="D222" s="4" t="s">
        <v>140</v>
      </c>
    </row>
    <row r="223" spans="1:4">
      <c r="A223" s="4">
        <v>288</v>
      </c>
      <c r="B223" s="4">
        <v>3</v>
      </c>
      <c r="C223" s="4" t="s">
        <v>28</v>
      </c>
      <c r="D223" s="4" t="s">
        <v>140</v>
      </c>
    </row>
    <row r="224" spans="1:4">
      <c r="A224" s="4">
        <v>289</v>
      </c>
      <c r="B224" s="4">
        <v>3</v>
      </c>
      <c r="C224" s="4" t="s">
        <v>28</v>
      </c>
      <c r="D224" s="4" t="s">
        <v>140</v>
      </c>
    </row>
    <row r="225" spans="1:4">
      <c r="A225" s="4">
        <v>290</v>
      </c>
      <c r="B225" s="4">
        <v>3</v>
      </c>
      <c r="C225" s="4" t="s">
        <v>28</v>
      </c>
      <c r="D225" s="4" t="s">
        <v>140</v>
      </c>
    </row>
    <row r="226" spans="1:4">
      <c r="A226" s="4">
        <v>292</v>
      </c>
      <c r="B226" s="4">
        <v>3</v>
      </c>
      <c r="C226" s="4" t="s">
        <v>28</v>
      </c>
      <c r="D226" s="4" t="s">
        <v>140</v>
      </c>
    </row>
    <row r="227" spans="1:4">
      <c r="A227" s="4">
        <v>73</v>
      </c>
      <c r="B227" s="4">
        <v>3</v>
      </c>
      <c r="C227" s="4" t="s">
        <v>31</v>
      </c>
      <c r="D227" s="4" t="s">
        <v>141</v>
      </c>
    </row>
    <row r="228" spans="1:4">
      <c r="A228" s="4">
        <v>74</v>
      </c>
      <c r="B228" s="4">
        <v>3</v>
      </c>
      <c r="C228" s="4" t="s">
        <v>31</v>
      </c>
      <c r="D228" s="4" t="s">
        <v>141</v>
      </c>
    </row>
    <row r="229" spans="1:4">
      <c r="A229" s="4">
        <v>75</v>
      </c>
      <c r="B229" s="4">
        <v>3</v>
      </c>
      <c r="C229" s="4" t="s">
        <v>31</v>
      </c>
      <c r="D229" s="4" t="s">
        <v>141</v>
      </c>
    </row>
    <row r="230" spans="1:4">
      <c r="A230" s="4">
        <v>78</v>
      </c>
      <c r="B230" s="4">
        <v>3</v>
      </c>
      <c r="C230" s="4" t="s">
        <v>31</v>
      </c>
      <c r="D230" s="4" t="s">
        <v>141</v>
      </c>
    </row>
    <row r="231" spans="1:4">
      <c r="A231" s="4">
        <v>79</v>
      </c>
      <c r="B231" s="4">
        <v>3</v>
      </c>
      <c r="C231" s="4" t="s">
        <v>31</v>
      </c>
      <c r="D231" s="4" t="s">
        <v>141</v>
      </c>
    </row>
    <row r="232" spans="1:4">
      <c r="A232" s="4">
        <v>80</v>
      </c>
      <c r="B232" s="4">
        <v>3</v>
      </c>
      <c r="C232" s="4" t="s">
        <v>31</v>
      </c>
      <c r="D232" s="4" t="s">
        <v>141</v>
      </c>
    </row>
    <row r="233" spans="1:4">
      <c r="A233" s="4">
        <v>81</v>
      </c>
      <c r="B233" s="4">
        <v>3</v>
      </c>
      <c r="C233" s="4" t="s">
        <v>31</v>
      </c>
      <c r="D233" s="4" t="s">
        <v>141</v>
      </c>
    </row>
    <row r="234" spans="1:4">
      <c r="A234" s="4">
        <v>82</v>
      </c>
      <c r="B234" s="4">
        <v>3</v>
      </c>
      <c r="C234" s="4" t="s">
        <v>31</v>
      </c>
      <c r="D234" s="4" t="s">
        <v>141</v>
      </c>
    </row>
    <row r="235" spans="1:4">
      <c r="A235" s="4">
        <v>83</v>
      </c>
      <c r="B235" s="4">
        <v>3</v>
      </c>
      <c r="C235" s="4" t="s">
        <v>31</v>
      </c>
      <c r="D235" s="4" t="s">
        <v>141</v>
      </c>
    </row>
    <row r="236" spans="1:4">
      <c r="A236" s="4">
        <v>1246</v>
      </c>
      <c r="B236" s="4">
        <v>8</v>
      </c>
      <c r="C236" s="4" t="s">
        <v>67</v>
      </c>
      <c r="D236" s="4" t="s">
        <v>142</v>
      </c>
    </row>
    <row r="237" spans="1:4">
      <c r="A237" s="4">
        <v>1247</v>
      </c>
      <c r="B237" s="4">
        <v>8</v>
      </c>
      <c r="C237" s="4" t="s">
        <v>67</v>
      </c>
      <c r="D237" s="4" t="s">
        <v>142</v>
      </c>
    </row>
    <row r="238" spans="1:4">
      <c r="A238" s="4">
        <v>1248</v>
      </c>
      <c r="B238" s="4">
        <v>8</v>
      </c>
      <c r="C238" s="4" t="s">
        <v>67</v>
      </c>
      <c r="D238" s="4" t="s">
        <v>142</v>
      </c>
    </row>
    <row r="239" spans="1:4">
      <c r="A239" s="4">
        <v>1249</v>
      </c>
      <c r="B239" s="4">
        <v>8</v>
      </c>
      <c r="C239" s="4" t="s">
        <v>67</v>
      </c>
      <c r="D239" s="4" t="s">
        <v>142</v>
      </c>
    </row>
    <row r="240" spans="1:4">
      <c r="A240" s="4">
        <v>1250</v>
      </c>
      <c r="B240" s="4">
        <v>8</v>
      </c>
      <c r="C240" s="4" t="s">
        <v>67</v>
      </c>
      <c r="D240" s="4" t="s">
        <v>142</v>
      </c>
    </row>
    <row r="241" spans="1:4">
      <c r="A241" s="4">
        <v>1251</v>
      </c>
      <c r="B241" s="4">
        <v>8</v>
      </c>
      <c r="C241" s="4" t="s">
        <v>67</v>
      </c>
      <c r="D241" s="4" t="s">
        <v>142</v>
      </c>
    </row>
    <row r="242" spans="1:4">
      <c r="A242" s="4">
        <v>262</v>
      </c>
      <c r="B242" s="4">
        <v>4</v>
      </c>
      <c r="C242" s="4" t="s">
        <v>36</v>
      </c>
      <c r="D242" s="4" t="s">
        <v>143</v>
      </c>
    </row>
    <row r="243" spans="1:4">
      <c r="A243" s="4">
        <v>263</v>
      </c>
      <c r="B243" s="4">
        <v>4</v>
      </c>
      <c r="C243" s="4" t="s">
        <v>36</v>
      </c>
      <c r="D243" s="4" t="s">
        <v>143</v>
      </c>
    </row>
    <row r="244" spans="1:4">
      <c r="A244" s="4">
        <v>265</v>
      </c>
      <c r="B244" s="4">
        <v>4</v>
      </c>
      <c r="C244" s="4" t="s">
        <v>36</v>
      </c>
      <c r="D244" s="4" t="s">
        <v>143</v>
      </c>
    </row>
    <row r="245" spans="1:4">
      <c r="A245" s="4">
        <v>266</v>
      </c>
      <c r="B245" s="4">
        <v>4</v>
      </c>
      <c r="C245" s="4" t="s">
        <v>36</v>
      </c>
      <c r="D245" s="4" t="s">
        <v>143</v>
      </c>
    </row>
    <row r="246" spans="1:4">
      <c r="A246" s="4">
        <v>267</v>
      </c>
      <c r="B246" s="4">
        <v>4</v>
      </c>
      <c r="C246" s="4" t="s">
        <v>36</v>
      </c>
      <c r="D246" s="4" t="s">
        <v>143</v>
      </c>
    </row>
    <row r="247" spans="1:4">
      <c r="A247" s="4">
        <v>549</v>
      </c>
      <c r="B247" s="4">
        <v>4</v>
      </c>
      <c r="C247" s="4" t="s">
        <v>144</v>
      </c>
      <c r="D247" s="4" t="s">
        <v>145</v>
      </c>
    </row>
    <row r="248" spans="1:4">
      <c r="A248" s="4">
        <v>554</v>
      </c>
      <c r="B248" s="4">
        <v>4</v>
      </c>
      <c r="C248" s="4" t="s">
        <v>144</v>
      </c>
      <c r="D248" s="4" t="s">
        <v>145</v>
      </c>
    </row>
    <row r="249" spans="1:4">
      <c r="A249" s="4">
        <v>555</v>
      </c>
      <c r="B249" s="4">
        <v>4</v>
      </c>
      <c r="C249" s="4" t="s">
        <v>144</v>
      </c>
      <c r="D249" s="4" t="s">
        <v>145</v>
      </c>
    </row>
    <row r="250" spans="1:4">
      <c r="A250" s="4">
        <v>556</v>
      </c>
      <c r="B250" s="4">
        <v>4</v>
      </c>
      <c r="C250" s="4" t="s">
        <v>144</v>
      </c>
      <c r="D250" s="4" t="s">
        <v>145</v>
      </c>
    </row>
    <row r="251" spans="1:4">
      <c r="A251" s="4">
        <v>557</v>
      </c>
      <c r="B251" s="4">
        <v>4</v>
      </c>
      <c r="C251" s="4" t="s">
        <v>144</v>
      </c>
      <c r="D251" s="4" t="s">
        <v>145</v>
      </c>
    </row>
    <row r="252" spans="1:4">
      <c r="A252" s="4">
        <v>558</v>
      </c>
      <c r="B252" s="4">
        <v>4</v>
      </c>
      <c r="C252" s="4" t="s">
        <v>144</v>
      </c>
      <c r="D252" s="4" t="s">
        <v>145</v>
      </c>
    </row>
    <row r="253" spans="1:4">
      <c r="A253" s="4">
        <v>46</v>
      </c>
      <c r="B253" s="4">
        <v>2</v>
      </c>
      <c r="C253" s="4" t="s">
        <v>30</v>
      </c>
      <c r="D253" s="4" t="s">
        <v>146</v>
      </c>
    </row>
    <row r="254" spans="1:4">
      <c r="A254" s="4">
        <v>47</v>
      </c>
      <c r="B254" s="4">
        <v>2</v>
      </c>
      <c r="C254" s="4" t="s">
        <v>30</v>
      </c>
      <c r="D254" s="4" t="s">
        <v>146</v>
      </c>
    </row>
    <row r="255" spans="1:4">
      <c r="A255" s="4">
        <v>48</v>
      </c>
      <c r="B255" s="4">
        <v>2</v>
      </c>
      <c r="C255" s="4" t="s">
        <v>30</v>
      </c>
      <c r="D255" s="4" t="s">
        <v>146</v>
      </c>
    </row>
    <row r="256" spans="1:4">
      <c r="A256" s="4">
        <v>49</v>
      </c>
      <c r="B256" s="4">
        <v>2</v>
      </c>
      <c r="C256" s="4" t="s">
        <v>30</v>
      </c>
      <c r="D256" s="4" t="s">
        <v>146</v>
      </c>
    </row>
    <row r="257" spans="1:4">
      <c r="A257" s="4">
        <v>50</v>
      </c>
      <c r="B257" s="4">
        <v>2</v>
      </c>
      <c r="C257" s="4" t="s">
        <v>30</v>
      </c>
      <c r="D257" s="4" t="s">
        <v>146</v>
      </c>
    </row>
    <row r="258" spans="1:4">
      <c r="A258" s="4">
        <v>51</v>
      </c>
      <c r="B258" s="4">
        <v>2</v>
      </c>
      <c r="C258" s="4" t="s">
        <v>30</v>
      </c>
      <c r="D258" s="4" t="s">
        <v>146</v>
      </c>
    </row>
    <row r="259" spans="1:4">
      <c r="A259" s="4">
        <v>52</v>
      </c>
      <c r="B259" s="4">
        <v>2</v>
      </c>
      <c r="C259" s="4" t="s">
        <v>30</v>
      </c>
      <c r="D259" s="4" t="s">
        <v>146</v>
      </c>
    </row>
    <row r="260" spans="1:4">
      <c r="A260" s="4">
        <v>53</v>
      </c>
      <c r="B260" s="4">
        <v>2</v>
      </c>
      <c r="C260" s="4" t="s">
        <v>30</v>
      </c>
      <c r="D260" s="4" t="s">
        <v>146</v>
      </c>
    </row>
    <row r="261" spans="1:4">
      <c r="A261" s="4">
        <v>54</v>
      </c>
      <c r="B261" s="4">
        <v>2</v>
      </c>
      <c r="C261" s="4" t="s">
        <v>30</v>
      </c>
      <c r="D261" s="4" t="s">
        <v>146</v>
      </c>
    </row>
    <row r="262" spans="1:4">
      <c r="A262" s="4">
        <v>402</v>
      </c>
      <c r="B262" s="4">
        <v>4</v>
      </c>
      <c r="C262" s="4" t="s">
        <v>41</v>
      </c>
      <c r="D262" s="4" t="s">
        <v>147</v>
      </c>
    </row>
    <row r="263" spans="1:4">
      <c r="A263" s="4">
        <v>403</v>
      </c>
      <c r="B263" s="4">
        <v>4</v>
      </c>
      <c r="C263" s="4" t="s">
        <v>41</v>
      </c>
      <c r="D263" s="4" t="s">
        <v>147</v>
      </c>
    </row>
    <row r="264" spans="1:4">
      <c r="A264" s="4">
        <v>404</v>
      </c>
      <c r="B264" s="4">
        <v>4</v>
      </c>
      <c r="C264" s="4" t="s">
        <v>41</v>
      </c>
      <c r="D264" s="4" t="s">
        <v>147</v>
      </c>
    </row>
    <row r="265" spans="1:4">
      <c r="A265" s="4">
        <v>405</v>
      </c>
      <c r="B265" s="4">
        <v>4</v>
      </c>
      <c r="C265" s="4" t="s">
        <v>41</v>
      </c>
      <c r="D265" s="4" t="s">
        <v>147</v>
      </c>
    </row>
    <row r="266" spans="1:4">
      <c r="A266" s="4">
        <v>406</v>
      </c>
      <c r="B266" s="4">
        <v>4</v>
      </c>
      <c r="C266" s="4" t="s">
        <v>41</v>
      </c>
      <c r="D266" s="4" t="s">
        <v>147</v>
      </c>
    </row>
    <row r="267" spans="1:4">
      <c r="A267" s="4">
        <v>407</v>
      </c>
      <c r="B267" s="4">
        <v>4</v>
      </c>
      <c r="C267" s="4" t="s">
        <v>41</v>
      </c>
      <c r="D267" s="4" t="s">
        <v>147</v>
      </c>
    </row>
    <row r="268" spans="1:4">
      <c r="A268" s="4">
        <v>408</v>
      </c>
      <c r="B268" s="4">
        <v>4</v>
      </c>
      <c r="C268" s="4" t="s">
        <v>41</v>
      </c>
      <c r="D268" s="4" t="s">
        <v>147</v>
      </c>
    </row>
    <row r="269" spans="1:4">
      <c r="A269" s="4">
        <v>409</v>
      </c>
      <c r="B269" s="4">
        <v>4</v>
      </c>
      <c r="C269" s="4" t="s">
        <v>41</v>
      </c>
      <c r="D269" s="4" t="s">
        <v>147</v>
      </c>
    </row>
    <row r="270" spans="1:4">
      <c r="A270" s="4">
        <v>410</v>
      </c>
      <c r="B270" s="4">
        <v>4</v>
      </c>
      <c r="C270" s="4" t="s">
        <v>41</v>
      </c>
      <c r="D270" s="4" t="s">
        <v>147</v>
      </c>
    </row>
    <row r="271" spans="1:4">
      <c r="A271" s="4">
        <v>411</v>
      </c>
      <c r="B271" s="4">
        <v>4</v>
      </c>
      <c r="C271" s="4" t="s">
        <v>41</v>
      </c>
      <c r="D271" s="4" t="s">
        <v>147</v>
      </c>
    </row>
    <row r="272" spans="1:4">
      <c r="A272" s="4">
        <v>2584</v>
      </c>
      <c r="B272" s="4">
        <v>9</v>
      </c>
      <c r="C272" s="4" t="s">
        <v>50</v>
      </c>
      <c r="D272" s="4" t="s">
        <v>148</v>
      </c>
    </row>
    <row r="273" spans="1:4">
      <c r="A273" s="4">
        <v>1617</v>
      </c>
      <c r="B273" s="4">
        <v>9</v>
      </c>
      <c r="C273" s="4" t="s">
        <v>64</v>
      </c>
      <c r="D273" s="4" t="s">
        <v>149</v>
      </c>
    </row>
    <row r="274" spans="1:4">
      <c r="A274" s="4">
        <v>1618</v>
      </c>
      <c r="B274" s="4">
        <v>9</v>
      </c>
      <c r="C274" s="4" t="s">
        <v>64</v>
      </c>
      <c r="D274" s="4" t="s">
        <v>149</v>
      </c>
    </row>
    <row r="275" spans="1:4">
      <c r="A275" s="4">
        <v>1619</v>
      </c>
      <c r="B275" s="4">
        <v>9</v>
      </c>
      <c r="C275" s="4" t="s">
        <v>64</v>
      </c>
      <c r="D275" s="4" t="s">
        <v>149</v>
      </c>
    </row>
    <row r="276" spans="1:4">
      <c r="A276" s="4">
        <v>1620</v>
      </c>
      <c r="B276" s="4">
        <v>9</v>
      </c>
      <c r="C276" s="4" t="s">
        <v>64</v>
      </c>
      <c r="D276" s="4" t="s">
        <v>149</v>
      </c>
    </row>
    <row r="277" spans="1:4">
      <c r="A277" s="4">
        <v>1621</v>
      </c>
      <c r="B277" s="4">
        <v>9</v>
      </c>
      <c r="C277" s="4" t="s">
        <v>64</v>
      </c>
      <c r="D277" s="4" t="s">
        <v>149</v>
      </c>
    </row>
    <row r="278" spans="1:4">
      <c r="A278" s="4">
        <v>1622</v>
      </c>
      <c r="B278" s="4">
        <v>9</v>
      </c>
      <c r="C278" s="4" t="s">
        <v>64</v>
      </c>
      <c r="D278" s="4" t="s">
        <v>149</v>
      </c>
    </row>
    <row r="279" spans="1:4">
      <c r="A279" s="4">
        <v>1648</v>
      </c>
      <c r="B279" s="4">
        <v>9</v>
      </c>
      <c r="C279" s="4" t="s">
        <v>50</v>
      </c>
      <c r="D279" s="4" t="s">
        <v>150</v>
      </c>
    </row>
    <row r="280" spans="1:4">
      <c r="A280" s="4">
        <v>1649</v>
      </c>
      <c r="B280" s="4">
        <v>9</v>
      </c>
      <c r="C280" s="4" t="s">
        <v>50</v>
      </c>
      <c r="D280" s="4" t="s">
        <v>150</v>
      </c>
    </row>
    <row r="281" spans="1:4">
      <c r="A281" s="4">
        <v>246</v>
      </c>
      <c r="B281" s="4">
        <v>4</v>
      </c>
      <c r="C281" s="4" t="s">
        <v>35</v>
      </c>
      <c r="D281" s="4" t="s">
        <v>151</v>
      </c>
    </row>
    <row r="282" spans="1:4">
      <c r="A282" s="4">
        <v>247</v>
      </c>
      <c r="B282" s="4">
        <v>4</v>
      </c>
      <c r="C282" s="4" t="s">
        <v>35</v>
      </c>
      <c r="D282" s="4" t="s">
        <v>151</v>
      </c>
    </row>
    <row r="283" spans="1:4">
      <c r="A283" s="4">
        <v>248</v>
      </c>
      <c r="B283" s="4">
        <v>4</v>
      </c>
      <c r="C283" s="4" t="s">
        <v>35</v>
      </c>
      <c r="D283" s="4" t="s">
        <v>151</v>
      </c>
    </row>
    <row r="284" spans="1:4">
      <c r="A284" s="4">
        <v>249</v>
      </c>
      <c r="B284" s="4">
        <v>4</v>
      </c>
      <c r="C284" s="4" t="s">
        <v>35</v>
      </c>
      <c r="D284" s="4" t="s">
        <v>151</v>
      </c>
    </row>
    <row r="285" spans="1:4">
      <c r="A285" s="4">
        <v>250</v>
      </c>
      <c r="B285" s="4">
        <v>4</v>
      </c>
      <c r="C285" s="4" t="s">
        <v>35</v>
      </c>
      <c r="D285" s="4" t="s">
        <v>151</v>
      </c>
    </row>
    <row r="286" spans="1:4">
      <c r="A286" s="4">
        <v>251</v>
      </c>
      <c r="B286" s="4">
        <v>4</v>
      </c>
      <c r="C286" s="4" t="s">
        <v>35</v>
      </c>
      <c r="D286" s="4" t="s">
        <v>151</v>
      </c>
    </row>
    <row r="287" spans="1:4">
      <c r="A287" s="4">
        <v>252</v>
      </c>
      <c r="B287" s="4">
        <v>4</v>
      </c>
      <c r="C287" s="4" t="s">
        <v>35</v>
      </c>
      <c r="D287" s="4" t="s">
        <v>151</v>
      </c>
    </row>
    <row r="288" spans="1:4">
      <c r="A288" s="4">
        <v>2026</v>
      </c>
      <c r="B288" s="4">
        <v>10</v>
      </c>
      <c r="C288" s="4" t="s">
        <v>55</v>
      </c>
      <c r="D288" s="4" t="s">
        <v>152</v>
      </c>
    </row>
    <row r="289" spans="1:4">
      <c r="A289" s="4">
        <v>2027</v>
      </c>
      <c r="B289" s="4">
        <v>10</v>
      </c>
      <c r="C289" s="4" t="s">
        <v>55</v>
      </c>
      <c r="D289" s="4" t="s">
        <v>152</v>
      </c>
    </row>
    <row r="290" spans="1:4">
      <c r="A290" s="4">
        <v>2028</v>
      </c>
      <c r="B290" s="4">
        <v>10</v>
      </c>
      <c r="C290" s="4" t="s">
        <v>55</v>
      </c>
      <c r="D290" s="4" t="s">
        <v>152</v>
      </c>
    </row>
    <row r="291" spans="1:4">
      <c r="A291" s="4">
        <v>2029</v>
      </c>
      <c r="B291" s="4">
        <v>10</v>
      </c>
      <c r="C291" s="4" t="s">
        <v>55</v>
      </c>
      <c r="D291" s="4" t="s">
        <v>152</v>
      </c>
    </row>
    <row r="292" spans="1:4">
      <c r="A292" s="4">
        <v>2030</v>
      </c>
      <c r="B292" s="4">
        <v>10</v>
      </c>
      <c r="C292" s="4" t="s">
        <v>55</v>
      </c>
      <c r="D292" s="4" t="s">
        <v>152</v>
      </c>
    </row>
    <row r="293" spans="1:4">
      <c r="A293" s="4">
        <v>2031</v>
      </c>
      <c r="B293" s="4">
        <v>10</v>
      </c>
      <c r="C293" s="4" t="s">
        <v>55</v>
      </c>
      <c r="D293" s="4" t="s">
        <v>152</v>
      </c>
    </row>
    <row r="294" spans="1:4">
      <c r="A294" s="4">
        <v>2032</v>
      </c>
      <c r="B294" s="4">
        <v>10</v>
      </c>
      <c r="C294" s="4" t="s">
        <v>55</v>
      </c>
      <c r="D294" s="4" t="s">
        <v>152</v>
      </c>
    </row>
    <row r="295" spans="1:4">
      <c r="A295" s="4">
        <v>2033</v>
      </c>
      <c r="B295" s="4">
        <v>10</v>
      </c>
      <c r="C295" s="4" t="s">
        <v>55</v>
      </c>
      <c r="D295" s="4" t="s">
        <v>152</v>
      </c>
    </row>
    <row r="296" spans="1:4">
      <c r="A296" s="4">
        <v>2188</v>
      </c>
      <c r="B296" s="4">
        <v>10</v>
      </c>
      <c r="C296" s="4" t="s">
        <v>55</v>
      </c>
      <c r="D296" s="4" t="s">
        <v>152</v>
      </c>
    </row>
    <row r="297" spans="1:4">
      <c r="A297" s="4">
        <v>173</v>
      </c>
      <c r="B297" s="4">
        <v>4</v>
      </c>
      <c r="C297" s="4" t="s">
        <v>144</v>
      </c>
      <c r="D297" s="4" t="s">
        <v>153</v>
      </c>
    </row>
    <row r="298" spans="1:4">
      <c r="A298" s="4">
        <v>174</v>
      </c>
      <c r="B298" s="4">
        <v>4</v>
      </c>
      <c r="C298" s="4" t="s">
        <v>144</v>
      </c>
      <c r="D298" s="4" t="s">
        <v>153</v>
      </c>
    </row>
    <row r="299" spans="1:4">
      <c r="A299" s="4">
        <v>175</v>
      </c>
      <c r="B299" s="4">
        <v>4</v>
      </c>
      <c r="C299" s="4" t="s">
        <v>144</v>
      </c>
      <c r="D299" s="4" t="s">
        <v>153</v>
      </c>
    </row>
    <row r="300" spans="1:4">
      <c r="A300" s="4">
        <v>176</v>
      </c>
      <c r="B300" s="4">
        <v>4</v>
      </c>
      <c r="C300" s="4" t="s">
        <v>144</v>
      </c>
      <c r="D300" s="4" t="s">
        <v>153</v>
      </c>
    </row>
    <row r="301" spans="1:4">
      <c r="A301" s="4">
        <v>177</v>
      </c>
      <c r="B301" s="4">
        <v>4</v>
      </c>
      <c r="C301" s="4" t="s">
        <v>144</v>
      </c>
      <c r="D301" s="4" t="s">
        <v>153</v>
      </c>
    </row>
    <row r="302" spans="1:4">
      <c r="A302" s="4">
        <v>178</v>
      </c>
      <c r="B302" s="4">
        <v>4</v>
      </c>
      <c r="C302" s="4" t="s">
        <v>144</v>
      </c>
      <c r="D302" s="4" t="s">
        <v>153</v>
      </c>
    </row>
    <row r="303" spans="1:4">
      <c r="A303" s="4">
        <v>179</v>
      </c>
      <c r="B303" s="4">
        <v>4</v>
      </c>
      <c r="C303" s="4" t="s">
        <v>144</v>
      </c>
      <c r="D303" s="4" t="s">
        <v>153</v>
      </c>
    </row>
    <row r="304" spans="1:4">
      <c r="A304" s="4">
        <v>180</v>
      </c>
      <c r="B304" s="4">
        <v>4</v>
      </c>
      <c r="C304" s="4" t="s">
        <v>144</v>
      </c>
      <c r="D304" s="4" t="s">
        <v>153</v>
      </c>
    </row>
    <row r="305" spans="1:4">
      <c r="A305" s="4">
        <v>181</v>
      </c>
      <c r="B305" s="4">
        <v>4</v>
      </c>
      <c r="C305" s="4" t="s">
        <v>144</v>
      </c>
      <c r="D305" s="4" t="s">
        <v>153</v>
      </c>
    </row>
    <row r="306" spans="1:4">
      <c r="A306" s="4">
        <v>182</v>
      </c>
      <c r="B306" s="4">
        <v>4</v>
      </c>
      <c r="C306" s="4" t="s">
        <v>144</v>
      </c>
      <c r="D306" s="4" t="s">
        <v>153</v>
      </c>
    </row>
    <row r="307" spans="1:4">
      <c r="A307" s="4">
        <v>183</v>
      </c>
      <c r="B307" s="4">
        <v>4</v>
      </c>
      <c r="C307" s="4" t="s">
        <v>144</v>
      </c>
      <c r="D307" s="4" t="s">
        <v>153</v>
      </c>
    </row>
    <row r="308" spans="1:4">
      <c r="A308" s="4">
        <v>854</v>
      </c>
      <c r="B308" s="4">
        <v>7</v>
      </c>
      <c r="C308" s="4" t="s">
        <v>59</v>
      </c>
      <c r="D308" s="4" t="s">
        <v>154</v>
      </c>
    </row>
    <row r="309" spans="1:4">
      <c r="A309" s="4">
        <v>861</v>
      </c>
      <c r="B309" s="4">
        <v>7</v>
      </c>
      <c r="C309" s="4" t="s">
        <v>59</v>
      </c>
      <c r="D309" s="4" t="s">
        <v>154</v>
      </c>
    </row>
    <row r="310" spans="1:4">
      <c r="A310" s="4">
        <v>863</v>
      </c>
      <c r="B310" s="4">
        <v>7</v>
      </c>
      <c r="C310" s="4" t="s">
        <v>59</v>
      </c>
      <c r="D310" s="4" t="s">
        <v>154</v>
      </c>
    </row>
    <row r="311" spans="1:4">
      <c r="A311" s="4">
        <v>864</v>
      </c>
      <c r="B311" s="4">
        <v>7</v>
      </c>
      <c r="C311" s="4" t="s">
        <v>59</v>
      </c>
      <c r="D311" s="4" t="s">
        <v>154</v>
      </c>
    </row>
    <row r="312" spans="1:4">
      <c r="A312" s="4">
        <v>865</v>
      </c>
      <c r="B312" s="4">
        <v>7</v>
      </c>
      <c r="C312" s="4" t="s">
        <v>59</v>
      </c>
      <c r="D312" s="4" t="s">
        <v>154</v>
      </c>
    </row>
    <row r="313" spans="1:4">
      <c r="A313" s="4">
        <v>753</v>
      </c>
      <c r="B313" s="4">
        <v>6</v>
      </c>
      <c r="C313" s="4" t="s">
        <v>47</v>
      </c>
      <c r="D313" s="4" t="s">
        <v>155</v>
      </c>
    </row>
    <row r="314" spans="1:4">
      <c r="A314" s="4">
        <v>754</v>
      </c>
      <c r="B314" s="4">
        <v>6</v>
      </c>
      <c r="C314" s="4" t="s">
        <v>47</v>
      </c>
      <c r="D314" s="4" t="s">
        <v>155</v>
      </c>
    </row>
    <row r="315" spans="1:4">
      <c r="A315" s="4">
        <v>755</v>
      </c>
      <c r="B315" s="4">
        <v>6</v>
      </c>
      <c r="C315" s="4" t="s">
        <v>47</v>
      </c>
      <c r="D315" s="4" t="s">
        <v>155</v>
      </c>
    </row>
    <row r="316" spans="1:4">
      <c r="A316" s="4">
        <v>756</v>
      </c>
      <c r="B316" s="4">
        <v>6</v>
      </c>
      <c r="C316" s="4" t="s">
        <v>47</v>
      </c>
      <c r="D316" s="4" t="s">
        <v>155</v>
      </c>
    </row>
    <row r="317" spans="1:4">
      <c r="A317" s="4">
        <v>757</v>
      </c>
      <c r="B317" s="4">
        <v>6</v>
      </c>
      <c r="C317" s="4" t="s">
        <v>47</v>
      </c>
      <c r="D317" s="4" t="s">
        <v>155</v>
      </c>
    </row>
    <row r="318" spans="1:4">
      <c r="A318" s="4">
        <v>758</v>
      </c>
      <c r="B318" s="4">
        <v>6</v>
      </c>
      <c r="C318" s="4" t="s">
        <v>47</v>
      </c>
      <c r="D318" s="4" t="s">
        <v>155</v>
      </c>
    </row>
    <row r="319" spans="1:4">
      <c r="A319" s="4">
        <v>1081</v>
      </c>
      <c r="B319" s="4">
        <v>7</v>
      </c>
      <c r="C319" s="4" t="s">
        <v>65</v>
      </c>
      <c r="D319" s="4" t="s">
        <v>156</v>
      </c>
    </row>
    <row r="320" spans="1:4">
      <c r="A320" s="4">
        <v>1082</v>
      </c>
      <c r="B320" s="4">
        <v>7</v>
      </c>
      <c r="C320" s="4" t="s">
        <v>65</v>
      </c>
      <c r="D320" s="4" t="s">
        <v>156</v>
      </c>
    </row>
    <row r="321" spans="1:4">
      <c r="A321" s="4">
        <v>1083</v>
      </c>
      <c r="B321" s="4">
        <v>7</v>
      </c>
      <c r="C321" s="4" t="s">
        <v>65</v>
      </c>
      <c r="D321" s="4" t="s">
        <v>156</v>
      </c>
    </row>
    <row r="322" spans="1:4">
      <c r="A322" s="4">
        <v>1084</v>
      </c>
      <c r="B322" s="4">
        <v>7</v>
      </c>
      <c r="C322" s="4" t="s">
        <v>65</v>
      </c>
      <c r="D322" s="4" t="s">
        <v>156</v>
      </c>
    </row>
    <row r="323" spans="1:4">
      <c r="A323" s="4">
        <v>868</v>
      </c>
      <c r="B323" s="4">
        <v>7</v>
      </c>
      <c r="C323" s="4" t="s">
        <v>59</v>
      </c>
      <c r="D323" s="4" t="s">
        <v>157</v>
      </c>
    </row>
    <row r="324" spans="1:4">
      <c r="A324" s="4">
        <v>876</v>
      </c>
      <c r="B324" s="4">
        <v>7</v>
      </c>
      <c r="C324" s="4" t="s">
        <v>59</v>
      </c>
      <c r="D324" s="4" t="s">
        <v>157</v>
      </c>
    </row>
    <row r="325" spans="1:4">
      <c r="A325" s="4">
        <v>877</v>
      </c>
      <c r="B325" s="4">
        <v>7</v>
      </c>
      <c r="C325" s="4" t="s">
        <v>59</v>
      </c>
      <c r="D325" s="4" t="s">
        <v>157</v>
      </c>
    </row>
    <row r="326" spans="1:4">
      <c r="A326" s="4">
        <v>878</v>
      </c>
      <c r="B326" s="4">
        <v>7</v>
      </c>
      <c r="C326" s="4" t="s">
        <v>59</v>
      </c>
      <c r="D326" s="4" t="s">
        <v>157</v>
      </c>
    </row>
    <row r="327" spans="1:4">
      <c r="A327" s="4">
        <v>2450</v>
      </c>
      <c r="B327" s="4">
        <v>15</v>
      </c>
      <c r="D327" s="4" t="s">
        <v>158</v>
      </c>
    </row>
    <row r="328" spans="1:4">
      <c r="A328" s="4">
        <v>2451</v>
      </c>
      <c r="B328" s="4">
        <v>15</v>
      </c>
      <c r="D328" s="4" t="s">
        <v>158</v>
      </c>
    </row>
    <row r="329" spans="1:4">
      <c r="A329" s="4">
        <v>2452</v>
      </c>
      <c r="B329" s="4">
        <v>15</v>
      </c>
      <c r="D329" s="4" t="s">
        <v>158</v>
      </c>
    </row>
    <row r="330" spans="1:4">
      <c r="A330" s="4">
        <v>1258</v>
      </c>
      <c r="B330" s="4">
        <v>8</v>
      </c>
      <c r="C330" s="4" t="s">
        <v>67</v>
      </c>
      <c r="D330" s="4" t="s">
        <v>159</v>
      </c>
    </row>
    <row r="331" spans="1:4">
      <c r="A331" s="4">
        <v>1259</v>
      </c>
      <c r="B331" s="4">
        <v>8</v>
      </c>
      <c r="C331" s="4" t="s">
        <v>67</v>
      </c>
      <c r="D331" s="4" t="s">
        <v>159</v>
      </c>
    </row>
    <row r="332" spans="1:4">
      <c r="A332" s="4">
        <v>1260</v>
      </c>
      <c r="B332" s="4">
        <v>8</v>
      </c>
      <c r="C332" s="4" t="s">
        <v>67</v>
      </c>
      <c r="D332" s="4" t="s">
        <v>159</v>
      </c>
    </row>
    <row r="333" spans="1:4">
      <c r="A333" s="4">
        <v>1262</v>
      </c>
      <c r="B333" s="4">
        <v>8</v>
      </c>
      <c r="C333" s="4" t="s">
        <v>67</v>
      </c>
      <c r="D333" s="4" t="s">
        <v>159</v>
      </c>
    </row>
    <row r="334" spans="1:4">
      <c r="A334" s="4">
        <v>1263</v>
      </c>
      <c r="B334" s="4">
        <v>8</v>
      </c>
      <c r="C334" s="4" t="s">
        <v>67</v>
      </c>
      <c r="D334" s="4" t="s">
        <v>159</v>
      </c>
    </row>
    <row r="335" spans="1:4">
      <c r="A335" s="4">
        <v>1437</v>
      </c>
      <c r="B335" s="4">
        <v>12</v>
      </c>
      <c r="C335" s="4" t="s">
        <v>74</v>
      </c>
      <c r="D335" s="4" t="s">
        <v>160</v>
      </c>
    </row>
    <row r="336" spans="1:4">
      <c r="A336" s="4">
        <v>1438</v>
      </c>
      <c r="B336" s="4">
        <v>12</v>
      </c>
      <c r="C336" s="4" t="s">
        <v>74</v>
      </c>
      <c r="D336" s="4" t="s">
        <v>160</v>
      </c>
    </row>
    <row r="337" spans="1:4">
      <c r="A337" s="4">
        <v>1439</v>
      </c>
      <c r="B337" s="4">
        <v>12</v>
      </c>
      <c r="C337" s="4" t="s">
        <v>74</v>
      </c>
      <c r="D337" s="4" t="s">
        <v>160</v>
      </c>
    </row>
    <row r="338" spans="1:4">
      <c r="A338" s="4">
        <v>1440</v>
      </c>
      <c r="B338" s="4">
        <v>12</v>
      </c>
      <c r="C338" s="4" t="s">
        <v>74</v>
      </c>
      <c r="D338" s="4" t="s">
        <v>160</v>
      </c>
    </row>
    <row r="339" spans="1:4">
      <c r="A339" s="4">
        <v>1441</v>
      </c>
      <c r="B339" s="4">
        <v>12</v>
      </c>
      <c r="C339" s="4" t="s">
        <v>74</v>
      </c>
      <c r="D339" s="4" t="s">
        <v>160</v>
      </c>
    </row>
    <row r="340" spans="1:4">
      <c r="A340" s="4">
        <v>1319</v>
      </c>
      <c r="B340" s="4">
        <v>11</v>
      </c>
      <c r="C340" s="4" t="s">
        <v>70</v>
      </c>
      <c r="D340" s="4" t="s">
        <v>161</v>
      </c>
    </row>
    <row r="341" spans="1:4">
      <c r="A341" s="4">
        <v>1320</v>
      </c>
      <c r="B341" s="4">
        <v>11</v>
      </c>
      <c r="C341" s="4" t="s">
        <v>70</v>
      </c>
      <c r="D341" s="4" t="s">
        <v>161</v>
      </c>
    </row>
    <row r="342" spans="1:4">
      <c r="A342" s="4">
        <v>1321</v>
      </c>
      <c r="B342" s="4">
        <v>11</v>
      </c>
      <c r="C342" s="4" t="s">
        <v>70</v>
      </c>
      <c r="D342" s="4" t="s">
        <v>161</v>
      </c>
    </row>
    <row r="343" spans="1:4">
      <c r="A343" s="4">
        <v>1322</v>
      </c>
      <c r="B343" s="4">
        <v>11</v>
      </c>
      <c r="C343" s="4" t="s">
        <v>70</v>
      </c>
      <c r="D343" s="4" t="s">
        <v>161</v>
      </c>
    </row>
    <row r="344" spans="1:4">
      <c r="A344" s="4">
        <v>1323</v>
      </c>
      <c r="B344" s="4">
        <v>11</v>
      </c>
      <c r="C344" s="4" t="s">
        <v>70</v>
      </c>
      <c r="D344" s="4" t="s">
        <v>161</v>
      </c>
    </row>
    <row r="345" spans="1:4">
      <c r="A345" s="4">
        <v>1324</v>
      </c>
      <c r="B345" s="4">
        <v>11</v>
      </c>
      <c r="C345" s="4" t="s">
        <v>70</v>
      </c>
      <c r="D345" s="4" t="s">
        <v>161</v>
      </c>
    </row>
    <row r="346" spans="1:4">
      <c r="A346" s="4">
        <v>2537</v>
      </c>
      <c r="B346" s="4">
        <v>7</v>
      </c>
      <c r="C346" s="4" t="s">
        <v>93</v>
      </c>
      <c r="D346" s="4" t="s">
        <v>162</v>
      </c>
    </row>
    <row r="347" spans="1:4">
      <c r="A347" s="4">
        <v>1186</v>
      </c>
      <c r="B347" s="4">
        <v>7</v>
      </c>
      <c r="C347" s="4" t="s">
        <v>57</v>
      </c>
      <c r="D347" s="4" t="s">
        <v>163</v>
      </c>
    </row>
    <row r="348" spans="1:4">
      <c r="A348" s="4">
        <v>1193</v>
      </c>
      <c r="B348" s="4">
        <v>7</v>
      </c>
      <c r="C348" s="4" t="s">
        <v>57</v>
      </c>
      <c r="D348" s="4" t="s">
        <v>163</v>
      </c>
    </row>
    <row r="349" spans="1:4">
      <c r="A349" s="4">
        <v>1275</v>
      </c>
      <c r="B349" s="4">
        <v>8</v>
      </c>
      <c r="C349" s="4" t="s">
        <v>67</v>
      </c>
      <c r="D349" s="4" t="s">
        <v>164</v>
      </c>
    </row>
    <row r="350" spans="1:4">
      <c r="A350" s="4">
        <v>1276</v>
      </c>
      <c r="B350" s="4">
        <v>8</v>
      </c>
      <c r="C350" s="4" t="s">
        <v>67</v>
      </c>
      <c r="D350" s="4" t="s">
        <v>164</v>
      </c>
    </row>
    <row r="351" spans="1:4">
      <c r="A351" s="4">
        <v>1277</v>
      </c>
      <c r="B351" s="4">
        <v>8</v>
      </c>
      <c r="C351" s="4" t="s">
        <v>67</v>
      </c>
      <c r="D351" s="4" t="s">
        <v>164</v>
      </c>
    </row>
    <row r="352" spans="1:4">
      <c r="A352" s="4">
        <v>1278</v>
      </c>
      <c r="B352" s="4">
        <v>8</v>
      </c>
      <c r="C352" s="4" t="s">
        <v>67</v>
      </c>
      <c r="D352" s="4" t="s">
        <v>164</v>
      </c>
    </row>
    <row r="353" spans="1:4">
      <c r="A353" s="4">
        <v>1279</v>
      </c>
      <c r="B353" s="4">
        <v>8</v>
      </c>
      <c r="C353" s="4" t="s">
        <v>67</v>
      </c>
      <c r="D353" s="4" t="s">
        <v>164</v>
      </c>
    </row>
    <row r="354" spans="1:4">
      <c r="A354" s="4">
        <v>2418</v>
      </c>
      <c r="B354" s="4">
        <v>15</v>
      </c>
      <c r="D354" s="4" t="s">
        <v>165</v>
      </c>
    </row>
    <row r="355" spans="1:4">
      <c r="A355" s="4">
        <v>2419</v>
      </c>
      <c r="B355" s="4">
        <v>15</v>
      </c>
      <c r="D355" s="4" t="s">
        <v>165</v>
      </c>
    </row>
    <row r="356" spans="1:4">
      <c r="A356" s="4">
        <v>2420</v>
      </c>
      <c r="B356" s="4">
        <v>15</v>
      </c>
      <c r="D356" s="4" t="s">
        <v>165</v>
      </c>
    </row>
    <row r="357" spans="1:4">
      <c r="A357" s="4">
        <v>2421</v>
      </c>
      <c r="B357" s="4">
        <v>15</v>
      </c>
      <c r="D357" s="4" t="s">
        <v>165</v>
      </c>
    </row>
    <row r="358" spans="1:4">
      <c r="A358" s="4">
        <v>2422</v>
      </c>
      <c r="B358" s="4">
        <v>15</v>
      </c>
      <c r="D358" s="4" t="s">
        <v>165</v>
      </c>
    </row>
    <row r="359" spans="1:4">
      <c r="A359" s="4">
        <v>2423</v>
      </c>
      <c r="B359" s="4">
        <v>15</v>
      </c>
      <c r="D359" s="4" t="s">
        <v>165</v>
      </c>
    </row>
    <row r="360" spans="1:4">
      <c r="A360" s="4">
        <v>2424</v>
      </c>
      <c r="B360" s="4">
        <v>15</v>
      </c>
      <c r="D360" s="4" t="s">
        <v>165</v>
      </c>
    </row>
    <row r="361" spans="1:4">
      <c r="A361" s="4">
        <v>2579</v>
      </c>
      <c r="B361" s="4">
        <v>9</v>
      </c>
      <c r="C361" s="4" t="s">
        <v>64</v>
      </c>
      <c r="D361" s="4" t="s">
        <v>166</v>
      </c>
    </row>
    <row r="362" spans="1:4">
      <c r="A362" s="4">
        <v>1112</v>
      </c>
      <c r="B362" s="4">
        <v>7</v>
      </c>
      <c r="C362" s="4" t="s">
        <v>66</v>
      </c>
      <c r="D362" s="4" t="s">
        <v>167</v>
      </c>
    </row>
    <row r="363" spans="1:4">
      <c r="A363" s="4">
        <v>1113</v>
      </c>
      <c r="B363" s="4">
        <v>7</v>
      </c>
      <c r="C363" s="4" t="s">
        <v>66</v>
      </c>
      <c r="D363" s="4" t="s">
        <v>167</v>
      </c>
    </row>
    <row r="364" spans="1:4">
      <c r="A364" s="4">
        <v>644</v>
      </c>
      <c r="B364" s="4">
        <v>4</v>
      </c>
      <c r="C364" s="4" t="s">
        <v>48</v>
      </c>
      <c r="D364" s="4" t="s">
        <v>168</v>
      </c>
    </row>
    <row r="365" spans="1:4">
      <c r="A365" s="4">
        <v>645</v>
      </c>
      <c r="B365" s="4">
        <v>4</v>
      </c>
      <c r="C365" s="4" t="s">
        <v>48</v>
      </c>
      <c r="D365" s="4" t="s">
        <v>168</v>
      </c>
    </row>
    <row r="366" spans="1:4">
      <c r="A366" s="4">
        <v>646</v>
      </c>
      <c r="B366" s="4">
        <v>4</v>
      </c>
      <c r="C366" s="4" t="s">
        <v>48</v>
      </c>
      <c r="D366" s="4" t="s">
        <v>168</v>
      </c>
    </row>
    <row r="367" spans="1:4">
      <c r="A367" s="4">
        <v>647</v>
      </c>
      <c r="B367" s="4">
        <v>4</v>
      </c>
      <c r="C367" s="4" t="s">
        <v>48</v>
      </c>
      <c r="D367" s="4" t="s">
        <v>168</v>
      </c>
    </row>
    <row r="368" spans="1:4">
      <c r="A368" s="4">
        <v>648</v>
      </c>
      <c r="B368" s="4">
        <v>4</v>
      </c>
      <c r="C368" s="4" t="s">
        <v>48</v>
      </c>
      <c r="D368" s="4" t="s">
        <v>168</v>
      </c>
    </row>
    <row r="369" spans="1:4">
      <c r="A369" s="4">
        <v>649</v>
      </c>
      <c r="B369" s="4">
        <v>4</v>
      </c>
      <c r="C369" s="4" t="s">
        <v>48</v>
      </c>
      <c r="D369" s="4" t="s">
        <v>168</v>
      </c>
    </row>
    <row r="370" spans="1:4">
      <c r="A370" s="4">
        <v>729</v>
      </c>
      <c r="B370" s="4">
        <v>6</v>
      </c>
      <c r="C370" s="4" t="s">
        <v>47</v>
      </c>
      <c r="D370" s="4" t="s">
        <v>169</v>
      </c>
    </row>
    <row r="371" spans="1:4">
      <c r="A371" s="4">
        <v>730</v>
      </c>
      <c r="B371" s="4">
        <v>6</v>
      </c>
      <c r="C371" s="4" t="s">
        <v>47</v>
      </c>
      <c r="D371" s="4" t="s">
        <v>169</v>
      </c>
    </row>
    <row r="372" spans="1:4">
      <c r="A372" s="4">
        <v>731</v>
      </c>
      <c r="B372" s="4">
        <v>6</v>
      </c>
      <c r="C372" s="4" t="s">
        <v>47</v>
      </c>
      <c r="D372" s="4" t="s">
        <v>169</v>
      </c>
    </row>
    <row r="373" spans="1:4">
      <c r="A373" s="4">
        <v>732</v>
      </c>
      <c r="B373" s="4">
        <v>6</v>
      </c>
      <c r="C373" s="4" t="s">
        <v>47</v>
      </c>
      <c r="D373" s="4" t="s">
        <v>169</v>
      </c>
    </row>
    <row r="374" spans="1:4">
      <c r="A374" s="4">
        <v>733</v>
      </c>
      <c r="B374" s="4">
        <v>6</v>
      </c>
      <c r="C374" s="4" t="s">
        <v>47</v>
      </c>
      <c r="D374" s="4" t="s">
        <v>169</v>
      </c>
    </row>
    <row r="375" spans="1:4">
      <c r="A375" s="4">
        <v>734</v>
      </c>
      <c r="B375" s="4">
        <v>6</v>
      </c>
      <c r="C375" s="4" t="s">
        <v>47</v>
      </c>
      <c r="D375" s="4" t="s">
        <v>169</v>
      </c>
    </row>
    <row r="376" spans="1:4">
      <c r="A376" s="4">
        <v>909</v>
      </c>
      <c r="B376" s="4">
        <v>7</v>
      </c>
      <c r="C376" s="4" t="s">
        <v>60</v>
      </c>
      <c r="D376" s="4" t="s">
        <v>170</v>
      </c>
    </row>
    <row r="377" spans="1:4">
      <c r="A377" s="4">
        <v>910</v>
      </c>
      <c r="B377" s="4">
        <v>7</v>
      </c>
      <c r="C377" s="4" t="s">
        <v>60</v>
      </c>
      <c r="D377" s="4" t="s">
        <v>170</v>
      </c>
    </row>
    <row r="378" spans="1:4">
      <c r="A378" s="4">
        <v>911</v>
      </c>
      <c r="B378" s="4">
        <v>7</v>
      </c>
      <c r="C378" s="4" t="s">
        <v>60</v>
      </c>
      <c r="D378" s="4" t="s">
        <v>170</v>
      </c>
    </row>
    <row r="379" spans="1:4">
      <c r="A379" s="4">
        <v>461</v>
      </c>
      <c r="B379" s="4">
        <v>5</v>
      </c>
      <c r="C379" s="4" t="s">
        <v>43</v>
      </c>
      <c r="D379" s="4" t="s">
        <v>171</v>
      </c>
    </row>
    <row r="380" spans="1:4">
      <c r="A380" s="4">
        <v>462</v>
      </c>
      <c r="B380" s="4">
        <v>5</v>
      </c>
      <c r="C380" s="4" t="s">
        <v>43</v>
      </c>
      <c r="D380" s="4" t="s">
        <v>171</v>
      </c>
    </row>
    <row r="381" spans="1:4">
      <c r="A381" s="4">
        <v>463</v>
      </c>
      <c r="B381" s="4">
        <v>5</v>
      </c>
      <c r="C381" s="4" t="s">
        <v>43</v>
      </c>
      <c r="D381" s="4" t="s">
        <v>171</v>
      </c>
    </row>
    <row r="382" spans="1:4">
      <c r="A382" s="4">
        <v>464</v>
      </c>
      <c r="B382" s="4">
        <v>5</v>
      </c>
      <c r="C382" s="4" t="s">
        <v>43</v>
      </c>
      <c r="D382" s="4" t="s">
        <v>171</v>
      </c>
    </row>
    <row r="383" spans="1:4">
      <c r="A383" s="4">
        <v>465</v>
      </c>
      <c r="B383" s="4">
        <v>5</v>
      </c>
      <c r="C383" s="4" t="s">
        <v>43</v>
      </c>
      <c r="D383" s="4" t="s">
        <v>171</v>
      </c>
    </row>
    <row r="384" spans="1:4">
      <c r="A384" s="4">
        <v>466</v>
      </c>
      <c r="B384" s="4">
        <v>5</v>
      </c>
      <c r="C384" s="4" t="s">
        <v>43</v>
      </c>
      <c r="D384" s="4" t="s">
        <v>171</v>
      </c>
    </row>
    <row r="385" spans="1:4">
      <c r="A385" s="4">
        <v>1517</v>
      </c>
      <c r="B385" s="4">
        <v>8</v>
      </c>
      <c r="C385" s="4" t="s">
        <v>68</v>
      </c>
      <c r="D385" s="4" t="s">
        <v>172</v>
      </c>
    </row>
    <row r="386" spans="1:4">
      <c r="A386" s="4">
        <v>1518</v>
      </c>
      <c r="B386" s="4">
        <v>8</v>
      </c>
      <c r="C386" s="4" t="s">
        <v>68</v>
      </c>
      <c r="D386" s="4" t="s">
        <v>172</v>
      </c>
    </row>
    <row r="387" spans="1:4">
      <c r="A387" s="4">
        <v>1519</v>
      </c>
      <c r="B387" s="4">
        <v>8</v>
      </c>
      <c r="C387" s="4" t="s">
        <v>68</v>
      </c>
      <c r="D387" s="4" t="s">
        <v>172</v>
      </c>
    </row>
    <row r="388" spans="1:4">
      <c r="A388" s="4">
        <v>1520</v>
      </c>
      <c r="B388" s="4">
        <v>8</v>
      </c>
      <c r="C388" s="4" t="s">
        <v>68</v>
      </c>
      <c r="D388" s="4" t="s">
        <v>172</v>
      </c>
    </row>
    <row r="389" spans="1:4">
      <c r="A389" s="4">
        <v>1521</v>
      </c>
      <c r="B389" s="4">
        <v>8</v>
      </c>
      <c r="C389" s="4" t="s">
        <v>68</v>
      </c>
      <c r="D389" s="4" t="s">
        <v>172</v>
      </c>
    </row>
    <row r="390" spans="1:4">
      <c r="A390" s="4">
        <v>1768</v>
      </c>
      <c r="B390" s="4">
        <v>1</v>
      </c>
      <c r="C390" s="4" t="s">
        <v>81</v>
      </c>
      <c r="D390" s="4" t="s">
        <v>173</v>
      </c>
    </row>
    <row r="391" spans="1:4">
      <c r="A391" s="4">
        <v>1769</v>
      </c>
      <c r="B391" s="4">
        <v>1</v>
      </c>
      <c r="C391" s="4" t="s">
        <v>81</v>
      </c>
      <c r="D391" s="4" t="s">
        <v>173</v>
      </c>
    </row>
    <row r="392" spans="1:4">
      <c r="A392" s="4">
        <v>1770</v>
      </c>
      <c r="B392" s="4">
        <v>1</v>
      </c>
      <c r="C392" s="4" t="s">
        <v>81</v>
      </c>
      <c r="D392" s="4" t="s">
        <v>173</v>
      </c>
    </row>
    <row r="393" spans="1:4">
      <c r="A393" s="4">
        <v>1536</v>
      </c>
      <c r="B393" s="4">
        <v>8</v>
      </c>
      <c r="C393" s="4" t="s">
        <v>68</v>
      </c>
      <c r="D393" s="4" t="s">
        <v>174</v>
      </c>
    </row>
    <row r="394" spans="1:4">
      <c r="A394" s="4">
        <v>1604</v>
      </c>
      <c r="B394" s="4">
        <v>9</v>
      </c>
      <c r="C394" s="4" t="s">
        <v>58</v>
      </c>
      <c r="D394" s="4" t="s">
        <v>174</v>
      </c>
    </row>
    <row r="395" spans="1:4">
      <c r="A395" s="4">
        <v>1603</v>
      </c>
      <c r="B395" s="4">
        <v>9</v>
      </c>
      <c r="C395" s="4" t="s">
        <v>58</v>
      </c>
      <c r="D395" s="4" t="s">
        <v>174</v>
      </c>
    </row>
    <row r="396" spans="1:4">
      <c r="A396" s="4">
        <v>1604</v>
      </c>
      <c r="B396" s="4">
        <v>9</v>
      </c>
      <c r="C396" s="4" t="s">
        <v>58</v>
      </c>
      <c r="D396" s="4" t="s">
        <v>174</v>
      </c>
    </row>
    <row r="397" spans="1:4">
      <c r="A397" s="4">
        <v>184</v>
      </c>
      <c r="B397" s="4">
        <v>4</v>
      </c>
      <c r="C397" s="4" t="s">
        <v>33</v>
      </c>
      <c r="D397" s="4" t="s">
        <v>175</v>
      </c>
    </row>
    <row r="398" spans="1:4">
      <c r="A398" s="4">
        <v>185</v>
      </c>
      <c r="B398" s="4">
        <v>4</v>
      </c>
      <c r="C398" s="4" t="s">
        <v>33</v>
      </c>
      <c r="D398" s="4" t="s">
        <v>175</v>
      </c>
    </row>
    <row r="399" spans="1:4">
      <c r="A399" s="4">
        <v>186</v>
      </c>
      <c r="B399" s="4">
        <v>4</v>
      </c>
      <c r="C399" s="4" t="s">
        <v>33</v>
      </c>
      <c r="D399" s="4" t="s">
        <v>175</v>
      </c>
    </row>
    <row r="400" spans="1:4">
      <c r="A400" s="4">
        <v>187</v>
      </c>
      <c r="B400" s="4">
        <v>4</v>
      </c>
      <c r="C400" s="4" t="s">
        <v>33</v>
      </c>
      <c r="D400" s="4" t="s">
        <v>175</v>
      </c>
    </row>
    <row r="401" spans="1:4">
      <c r="A401" s="4">
        <v>188</v>
      </c>
      <c r="B401" s="4">
        <v>4</v>
      </c>
      <c r="C401" s="4" t="s">
        <v>33</v>
      </c>
      <c r="D401" s="4" t="s">
        <v>175</v>
      </c>
    </row>
    <row r="402" spans="1:4">
      <c r="A402" s="4">
        <v>189</v>
      </c>
      <c r="B402" s="4">
        <v>4</v>
      </c>
      <c r="C402" s="4" t="s">
        <v>33</v>
      </c>
      <c r="D402" s="4" t="s">
        <v>175</v>
      </c>
    </row>
    <row r="403" spans="1:4">
      <c r="A403" s="4">
        <v>190</v>
      </c>
      <c r="B403" s="4">
        <v>4</v>
      </c>
      <c r="C403" s="4" t="s">
        <v>33</v>
      </c>
      <c r="D403" s="4" t="s">
        <v>175</v>
      </c>
    </row>
    <row r="404" spans="1:4">
      <c r="A404" s="4">
        <v>191</v>
      </c>
      <c r="B404" s="4">
        <v>4</v>
      </c>
      <c r="C404" s="4" t="s">
        <v>33</v>
      </c>
      <c r="D404" s="4" t="s">
        <v>175</v>
      </c>
    </row>
    <row r="405" spans="1:4">
      <c r="A405" s="4">
        <v>2520</v>
      </c>
      <c r="B405" s="4">
        <v>4</v>
      </c>
      <c r="C405" s="4" t="s">
        <v>33</v>
      </c>
      <c r="D405" s="4" t="s">
        <v>175</v>
      </c>
    </row>
    <row r="406" spans="1:4">
      <c r="A406" s="4">
        <v>2325</v>
      </c>
      <c r="B406" s="4">
        <v>14</v>
      </c>
      <c r="C406" s="4" t="s">
        <v>83</v>
      </c>
      <c r="D406" s="4" t="s">
        <v>176</v>
      </c>
    </row>
    <row r="407" spans="1:4">
      <c r="A407" s="4">
        <v>2326</v>
      </c>
      <c r="B407" s="4">
        <v>14</v>
      </c>
      <c r="C407" s="4" t="s">
        <v>83</v>
      </c>
      <c r="D407" s="4" t="s">
        <v>176</v>
      </c>
    </row>
    <row r="408" spans="1:4">
      <c r="A408" s="4">
        <v>2327</v>
      </c>
      <c r="B408" s="4">
        <v>14</v>
      </c>
      <c r="C408" s="4" t="s">
        <v>83</v>
      </c>
      <c r="D408" s="4" t="s">
        <v>176</v>
      </c>
    </row>
    <row r="409" spans="1:4">
      <c r="A409" s="4">
        <v>2328</v>
      </c>
      <c r="B409" s="4">
        <v>14</v>
      </c>
      <c r="C409" s="4" t="s">
        <v>83</v>
      </c>
      <c r="D409" s="4" t="s">
        <v>176</v>
      </c>
    </row>
    <row r="410" spans="1:4">
      <c r="A410" s="4">
        <v>2329</v>
      </c>
      <c r="B410" s="4">
        <v>14</v>
      </c>
      <c r="C410" s="4" t="s">
        <v>83</v>
      </c>
      <c r="D410" s="4" t="s">
        <v>176</v>
      </c>
    </row>
    <row r="411" spans="1:4">
      <c r="A411" s="4">
        <v>2330</v>
      </c>
      <c r="B411" s="4">
        <v>14</v>
      </c>
      <c r="C411" s="4" t="s">
        <v>83</v>
      </c>
      <c r="D411" s="4" t="s">
        <v>176</v>
      </c>
    </row>
    <row r="412" spans="1:4">
      <c r="A412" s="4">
        <v>650</v>
      </c>
      <c r="B412" s="4">
        <v>4</v>
      </c>
      <c r="C412" s="4" t="s">
        <v>48</v>
      </c>
      <c r="D412" s="4" t="s">
        <v>177</v>
      </c>
    </row>
    <row r="413" spans="1:4">
      <c r="A413" s="4">
        <v>651</v>
      </c>
      <c r="B413" s="4">
        <v>4</v>
      </c>
      <c r="C413" s="4" t="s">
        <v>48</v>
      </c>
      <c r="D413" s="4" t="s">
        <v>177</v>
      </c>
    </row>
    <row r="414" spans="1:4">
      <c r="A414" s="4">
        <v>652</v>
      </c>
      <c r="B414" s="4">
        <v>4</v>
      </c>
      <c r="C414" s="4" t="s">
        <v>48</v>
      </c>
      <c r="D414" s="4" t="s">
        <v>177</v>
      </c>
    </row>
    <row r="415" spans="1:4">
      <c r="A415" s="4">
        <v>653</v>
      </c>
      <c r="B415" s="4">
        <v>4</v>
      </c>
      <c r="C415" s="4" t="s">
        <v>48</v>
      </c>
      <c r="D415" s="4" t="s">
        <v>177</v>
      </c>
    </row>
    <row r="416" spans="1:4">
      <c r="A416" s="4">
        <v>654</v>
      </c>
      <c r="B416" s="4">
        <v>4</v>
      </c>
      <c r="C416" s="4" t="s">
        <v>48</v>
      </c>
      <c r="D416" s="4" t="s">
        <v>177</v>
      </c>
    </row>
    <row r="417" spans="1:4">
      <c r="A417" s="4">
        <v>1867</v>
      </c>
      <c r="B417" s="4">
        <v>10</v>
      </c>
      <c r="C417" s="4" t="s">
        <v>38</v>
      </c>
      <c r="D417" s="4" t="s">
        <v>178</v>
      </c>
    </row>
    <row r="418" spans="1:4">
      <c r="A418" s="4">
        <v>1868</v>
      </c>
      <c r="B418" s="4">
        <v>10</v>
      </c>
      <c r="C418" s="4" t="s">
        <v>38</v>
      </c>
      <c r="D418" s="4" t="s">
        <v>178</v>
      </c>
    </row>
    <row r="419" spans="1:4">
      <c r="A419" s="4">
        <v>1869</v>
      </c>
      <c r="B419" s="4">
        <v>10</v>
      </c>
      <c r="C419" s="4" t="s">
        <v>38</v>
      </c>
      <c r="D419" s="4" t="s">
        <v>178</v>
      </c>
    </row>
    <row r="420" spans="1:4">
      <c r="A420" s="4">
        <v>1870</v>
      </c>
      <c r="B420" s="4">
        <v>10</v>
      </c>
      <c r="C420" s="4" t="s">
        <v>38</v>
      </c>
      <c r="D420" s="4" t="s">
        <v>178</v>
      </c>
    </row>
    <row r="421" spans="1:4">
      <c r="A421" s="4">
        <v>1871</v>
      </c>
      <c r="B421" s="4">
        <v>10</v>
      </c>
      <c r="C421" s="4" t="s">
        <v>38</v>
      </c>
      <c r="D421" s="4" t="s">
        <v>178</v>
      </c>
    </row>
    <row r="422" spans="1:4">
      <c r="A422" s="4">
        <v>1872</v>
      </c>
      <c r="B422" s="4">
        <v>10</v>
      </c>
      <c r="C422" s="4" t="s">
        <v>38</v>
      </c>
      <c r="D422" s="4" t="s">
        <v>178</v>
      </c>
    </row>
    <row r="423" spans="1:4">
      <c r="A423" s="4">
        <v>2425</v>
      </c>
      <c r="B423" s="4">
        <v>15</v>
      </c>
      <c r="D423" s="4" t="s">
        <v>179</v>
      </c>
    </row>
    <row r="424" spans="1:4">
      <c r="A424" s="4">
        <v>2426</v>
      </c>
      <c r="B424" s="4">
        <v>15</v>
      </c>
      <c r="D424" s="4" t="s">
        <v>179</v>
      </c>
    </row>
    <row r="425" spans="1:4">
      <c r="A425" s="4">
        <v>1384</v>
      </c>
      <c r="B425" s="4">
        <v>12</v>
      </c>
      <c r="C425" s="4" t="s">
        <v>73</v>
      </c>
      <c r="D425" s="4" t="s">
        <v>180</v>
      </c>
    </row>
    <row r="426" spans="1:4">
      <c r="A426" s="4">
        <v>1390</v>
      </c>
      <c r="B426" s="4">
        <v>12</v>
      </c>
      <c r="C426" s="4" t="s">
        <v>73</v>
      </c>
      <c r="D426" s="4" t="s">
        <v>180</v>
      </c>
    </row>
    <row r="427" spans="1:4">
      <c r="A427" s="4">
        <v>1391</v>
      </c>
      <c r="B427" s="4">
        <v>12</v>
      </c>
      <c r="C427" s="4" t="s">
        <v>73</v>
      </c>
      <c r="D427" s="4" t="s">
        <v>180</v>
      </c>
    </row>
    <row r="428" spans="1:4">
      <c r="A428" s="4">
        <v>1392</v>
      </c>
      <c r="B428" s="4">
        <v>12</v>
      </c>
      <c r="C428" s="4" t="s">
        <v>73</v>
      </c>
      <c r="D428" s="4" t="s">
        <v>180</v>
      </c>
    </row>
    <row r="429" spans="1:4">
      <c r="A429" s="4">
        <v>1393</v>
      </c>
      <c r="B429" s="4">
        <v>12</v>
      </c>
      <c r="C429" s="4" t="s">
        <v>73</v>
      </c>
      <c r="D429" s="4" t="s">
        <v>180</v>
      </c>
    </row>
    <row r="430" spans="1:4">
      <c r="A430" s="4">
        <v>1394</v>
      </c>
      <c r="B430" s="4">
        <v>12</v>
      </c>
      <c r="C430" s="4" t="s">
        <v>73</v>
      </c>
      <c r="D430" s="4" t="s">
        <v>180</v>
      </c>
    </row>
    <row r="431" spans="1:4">
      <c r="A431" s="4">
        <v>1395</v>
      </c>
      <c r="B431" s="4">
        <v>12</v>
      </c>
      <c r="C431" s="4" t="s">
        <v>73</v>
      </c>
      <c r="D431" s="4" t="s">
        <v>180</v>
      </c>
    </row>
    <row r="432" spans="1:4">
      <c r="A432" s="4">
        <v>1396</v>
      </c>
      <c r="B432" s="4">
        <v>12</v>
      </c>
      <c r="C432" s="4" t="s">
        <v>73</v>
      </c>
      <c r="D432" s="4" t="s">
        <v>180</v>
      </c>
    </row>
    <row r="433" spans="1:4">
      <c r="A433" s="4">
        <v>1280</v>
      </c>
      <c r="B433" s="4">
        <v>8</v>
      </c>
      <c r="C433" s="4" t="s">
        <v>67</v>
      </c>
      <c r="D433" s="4" t="s">
        <v>181</v>
      </c>
    </row>
    <row r="434" spans="1:4">
      <c r="A434" s="4">
        <v>1281</v>
      </c>
      <c r="B434" s="4">
        <v>8</v>
      </c>
      <c r="C434" s="4" t="s">
        <v>67</v>
      </c>
      <c r="D434" s="4" t="s">
        <v>181</v>
      </c>
    </row>
    <row r="435" spans="1:4">
      <c r="A435" s="4">
        <v>1282</v>
      </c>
      <c r="B435" s="4">
        <v>8</v>
      </c>
      <c r="C435" s="4" t="s">
        <v>67</v>
      </c>
      <c r="D435" s="4" t="s">
        <v>181</v>
      </c>
    </row>
    <row r="436" spans="1:4">
      <c r="A436" s="4">
        <v>1283</v>
      </c>
      <c r="B436" s="4">
        <v>8</v>
      </c>
      <c r="C436" s="4" t="s">
        <v>67</v>
      </c>
      <c r="D436" s="4" t="s">
        <v>181</v>
      </c>
    </row>
    <row r="437" spans="1:4">
      <c r="A437" s="4">
        <v>1284</v>
      </c>
      <c r="B437" s="4">
        <v>8</v>
      </c>
      <c r="C437" s="4" t="s">
        <v>67</v>
      </c>
      <c r="D437" s="4" t="s">
        <v>181</v>
      </c>
    </row>
    <row r="438" spans="1:4">
      <c r="A438" s="4">
        <v>2352</v>
      </c>
      <c r="B438" s="4">
        <v>14</v>
      </c>
      <c r="D438" s="4" t="s">
        <v>182</v>
      </c>
    </row>
    <row r="439" spans="1:4">
      <c r="A439" s="4">
        <v>2534</v>
      </c>
      <c r="B439" s="4">
        <v>14</v>
      </c>
      <c r="D439" s="4" t="s">
        <v>182</v>
      </c>
    </row>
    <row r="440" spans="1:4">
      <c r="A440" s="4">
        <v>2193</v>
      </c>
      <c r="B440" s="4">
        <v>1</v>
      </c>
      <c r="C440" s="4" t="s">
        <v>81</v>
      </c>
      <c r="D440" s="4" t="s">
        <v>183</v>
      </c>
    </row>
    <row r="441" spans="1:4">
      <c r="A441" s="4">
        <v>2194</v>
      </c>
      <c r="B441" s="4">
        <v>1</v>
      </c>
      <c r="C441" s="4" t="s">
        <v>81</v>
      </c>
      <c r="D441" s="4" t="s">
        <v>183</v>
      </c>
    </row>
    <row r="442" spans="1:4">
      <c r="A442" s="4">
        <v>2195</v>
      </c>
      <c r="B442" s="4">
        <v>1</v>
      </c>
      <c r="C442" s="4" t="s">
        <v>81</v>
      </c>
      <c r="D442" s="4" t="s">
        <v>183</v>
      </c>
    </row>
    <row r="443" spans="1:4">
      <c r="A443" s="4">
        <v>2196</v>
      </c>
      <c r="B443" s="4">
        <v>1</v>
      </c>
      <c r="C443" s="4" t="s">
        <v>81</v>
      </c>
      <c r="D443" s="4" t="s">
        <v>183</v>
      </c>
    </row>
    <row r="444" spans="1:4">
      <c r="A444" s="4">
        <v>2197</v>
      </c>
      <c r="B444" s="4">
        <v>1</v>
      </c>
      <c r="C444" s="4" t="s">
        <v>81</v>
      </c>
      <c r="D444" s="4" t="s">
        <v>183</v>
      </c>
    </row>
    <row r="445" spans="1:4">
      <c r="A445" s="4">
        <v>2225</v>
      </c>
      <c r="B445" s="4">
        <v>15</v>
      </c>
      <c r="C445" s="4" t="s">
        <v>90</v>
      </c>
      <c r="D445" s="4" t="s">
        <v>184</v>
      </c>
    </row>
    <row r="446" spans="1:4">
      <c r="A446" s="4">
        <v>2226</v>
      </c>
      <c r="B446" s="4">
        <v>15</v>
      </c>
      <c r="C446" s="4" t="s">
        <v>90</v>
      </c>
      <c r="D446" s="4" t="s">
        <v>184</v>
      </c>
    </row>
    <row r="447" spans="1:4">
      <c r="A447" s="4">
        <v>2227</v>
      </c>
      <c r="B447" s="4">
        <v>15</v>
      </c>
      <c r="C447" s="4" t="s">
        <v>90</v>
      </c>
      <c r="D447" s="4" t="s">
        <v>184</v>
      </c>
    </row>
    <row r="448" spans="1:4">
      <c r="A448" s="4">
        <v>2228</v>
      </c>
      <c r="B448" s="4">
        <v>15</v>
      </c>
      <c r="C448" s="4" t="s">
        <v>90</v>
      </c>
      <c r="D448" s="4" t="s">
        <v>184</v>
      </c>
    </row>
    <row r="449" spans="1:4">
      <c r="A449" s="4">
        <v>2229</v>
      </c>
      <c r="B449" s="4">
        <v>15</v>
      </c>
      <c r="C449" s="4" t="s">
        <v>90</v>
      </c>
      <c r="D449" s="4" t="s">
        <v>184</v>
      </c>
    </row>
    <row r="450" spans="1:4">
      <c r="A450" s="4">
        <v>1787</v>
      </c>
      <c r="B450" s="4">
        <v>14</v>
      </c>
      <c r="C450" s="4" t="s">
        <v>82</v>
      </c>
      <c r="D450" s="4" t="s">
        <v>185</v>
      </c>
    </row>
    <row r="451" spans="1:4">
      <c r="A451" s="4">
        <v>1788</v>
      </c>
      <c r="B451" s="4">
        <v>14</v>
      </c>
      <c r="C451" s="4" t="s">
        <v>82</v>
      </c>
      <c r="D451" s="4" t="s">
        <v>185</v>
      </c>
    </row>
    <row r="452" spans="1:4">
      <c r="A452" s="4">
        <v>1789</v>
      </c>
      <c r="B452" s="4">
        <v>14</v>
      </c>
      <c r="C452" s="4" t="s">
        <v>82</v>
      </c>
      <c r="D452" s="4" t="s">
        <v>185</v>
      </c>
    </row>
    <row r="453" spans="1:4">
      <c r="A453" s="4">
        <v>1790</v>
      </c>
      <c r="B453" s="4">
        <v>14</v>
      </c>
      <c r="C453" s="4" t="s">
        <v>82</v>
      </c>
      <c r="D453" s="4" t="s">
        <v>185</v>
      </c>
    </row>
    <row r="454" spans="1:4">
      <c r="A454" s="4">
        <v>1791</v>
      </c>
      <c r="B454" s="4">
        <v>14</v>
      </c>
      <c r="C454" s="4" t="s">
        <v>82</v>
      </c>
      <c r="D454" s="4" t="s">
        <v>185</v>
      </c>
    </row>
    <row r="455" spans="1:4">
      <c r="A455" s="4">
        <v>1792</v>
      </c>
      <c r="B455" s="4">
        <v>14</v>
      </c>
      <c r="C455" s="4" t="s">
        <v>82</v>
      </c>
      <c r="D455" s="4" t="s">
        <v>185</v>
      </c>
    </row>
    <row r="456" spans="1:4">
      <c r="A456" s="4">
        <v>1195</v>
      </c>
      <c r="B456" s="4">
        <v>9</v>
      </c>
      <c r="C456" s="4" t="s">
        <v>58</v>
      </c>
      <c r="D456" s="4" t="s">
        <v>186</v>
      </c>
    </row>
    <row r="457" spans="1:4">
      <c r="A457" s="4">
        <v>2583</v>
      </c>
      <c r="B457" s="4">
        <v>8</v>
      </c>
      <c r="C457" s="4" t="s">
        <v>187</v>
      </c>
      <c r="D457" s="4" t="s">
        <v>188</v>
      </c>
    </row>
    <row r="458" spans="1:4">
      <c r="A458" s="4">
        <v>1203</v>
      </c>
      <c r="B458" s="4">
        <v>9</v>
      </c>
      <c r="C458" s="4" t="s">
        <v>58</v>
      </c>
      <c r="D458" s="4" t="s">
        <v>189</v>
      </c>
    </row>
    <row r="459" spans="1:4">
      <c r="A459" s="4">
        <v>1204</v>
      </c>
      <c r="B459" s="4">
        <v>9</v>
      </c>
      <c r="C459" s="4" t="s">
        <v>58</v>
      </c>
      <c r="D459" s="4" t="s">
        <v>189</v>
      </c>
    </row>
    <row r="460" spans="1:4">
      <c r="A460" s="4">
        <v>1205</v>
      </c>
      <c r="B460" s="4">
        <v>9</v>
      </c>
      <c r="C460" s="4" t="s">
        <v>58</v>
      </c>
      <c r="D460" s="4" t="s">
        <v>189</v>
      </c>
    </row>
    <row r="461" spans="1:4">
      <c r="A461" s="4">
        <v>1206</v>
      </c>
      <c r="B461" s="4">
        <v>9</v>
      </c>
      <c r="C461" s="4" t="s">
        <v>58</v>
      </c>
      <c r="D461" s="4" t="s">
        <v>189</v>
      </c>
    </row>
    <row r="462" spans="1:4">
      <c r="A462" s="4">
        <v>2513</v>
      </c>
      <c r="B462" s="4">
        <v>9</v>
      </c>
      <c r="C462" s="4" t="s">
        <v>58</v>
      </c>
      <c r="D462" s="4" t="s">
        <v>189</v>
      </c>
    </row>
    <row r="463" spans="1:4">
      <c r="A463" s="4">
        <v>949</v>
      </c>
      <c r="B463" s="4">
        <v>9</v>
      </c>
      <c r="C463" s="4" t="s">
        <v>58</v>
      </c>
      <c r="D463" s="4" t="s">
        <v>190</v>
      </c>
    </row>
    <row r="464" spans="1:4">
      <c r="A464" s="4">
        <v>1195</v>
      </c>
      <c r="B464" s="4">
        <v>9</v>
      </c>
      <c r="C464" s="4" t="s">
        <v>58</v>
      </c>
      <c r="D464" s="4" t="s">
        <v>190</v>
      </c>
    </row>
    <row r="465" spans="1:4">
      <c r="A465" s="4">
        <v>1196</v>
      </c>
      <c r="B465" s="4">
        <v>9</v>
      </c>
      <c r="C465" s="4" t="s">
        <v>58</v>
      </c>
      <c r="D465" s="4" t="s">
        <v>190</v>
      </c>
    </row>
    <row r="466" spans="1:4">
      <c r="A466" s="4">
        <v>1197</v>
      </c>
      <c r="B466" s="4">
        <v>9</v>
      </c>
      <c r="C466" s="4" t="s">
        <v>58</v>
      </c>
      <c r="D466" s="4" t="s">
        <v>190</v>
      </c>
    </row>
    <row r="467" spans="1:4">
      <c r="A467" s="4">
        <v>1198</v>
      </c>
      <c r="B467" s="4">
        <v>9</v>
      </c>
      <c r="C467" s="4" t="s">
        <v>58</v>
      </c>
      <c r="D467" s="4" t="s">
        <v>190</v>
      </c>
    </row>
    <row r="468" spans="1:4">
      <c r="A468" s="4">
        <v>1200</v>
      </c>
      <c r="B468" s="4">
        <v>9</v>
      </c>
      <c r="C468" s="4" t="s">
        <v>58</v>
      </c>
      <c r="D468" s="4" t="s">
        <v>190</v>
      </c>
    </row>
    <row r="469" spans="1:4">
      <c r="A469" s="4">
        <v>1201</v>
      </c>
      <c r="B469" s="4">
        <v>9</v>
      </c>
      <c r="C469" s="4" t="s">
        <v>58</v>
      </c>
      <c r="D469" s="4" t="s">
        <v>190</v>
      </c>
    </row>
    <row r="470" spans="1:4">
      <c r="A470" s="4">
        <v>1202</v>
      </c>
      <c r="B470" s="4">
        <v>9</v>
      </c>
      <c r="C470" s="4" t="s">
        <v>58</v>
      </c>
      <c r="D470" s="4" t="s">
        <v>190</v>
      </c>
    </row>
    <row r="471" spans="1:4">
      <c r="A471" s="4">
        <v>671</v>
      </c>
      <c r="B471" s="4">
        <v>5</v>
      </c>
      <c r="C471" s="4" t="s">
        <v>53</v>
      </c>
      <c r="D471" s="4" t="s">
        <v>191</v>
      </c>
    </row>
    <row r="472" spans="1:4">
      <c r="A472" s="4">
        <v>672</v>
      </c>
      <c r="B472" s="4">
        <v>5</v>
      </c>
      <c r="C472" s="4" t="s">
        <v>53</v>
      </c>
      <c r="D472" s="4" t="s">
        <v>191</v>
      </c>
    </row>
    <row r="473" spans="1:4">
      <c r="A473" s="4">
        <v>673</v>
      </c>
      <c r="B473" s="4">
        <v>5</v>
      </c>
      <c r="C473" s="4" t="s">
        <v>53</v>
      </c>
      <c r="D473" s="4" t="s">
        <v>191</v>
      </c>
    </row>
    <row r="474" spans="1:4">
      <c r="A474" s="4">
        <v>2524</v>
      </c>
      <c r="B474" s="4">
        <v>5</v>
      </c>
      <c r="C474" s="4" t="s">
        <v>53</v>
      </c>
      <c r="D474" s="4" t="s">
        <v>191</v>
      </c>
    </row>
    <row r="475" spans="1:4">
      <c r="A475" s="4">
        <v>1492</v>
      </c>
      <c r="B475" s="4">
        <v>8</v>
      </c>
      <c r="C475" s="4" t="s">
        <v>68</v>
      </c>
      <c r="D475" s="4" t="s">
        <v>192</v>
      </c>
    </row>
    <row r="476" spans="1:4">
      <c r="A476" s="4">
        <v>1493</v>
      </c>
      <c r="B476" s="4">
        <v>8</v>
      </c>
      <c r="C476" s="4" t="s">
        <v>68</v>
      </c>
      <c r="D476" s="4" t="s">
        <v>192</v>
      </c>
    </row>
    <row r="477" spans="1:4">
      <c r="A477" s="4">
        <v>1494</v>
      </c>
      <c r="B477" s="4">
        <v>8</v>
      </c>
      <c r="C477" s="4" t="s">
        <v>68</v>
      </c>
      <c r="D477" s="4" t="s">
        <v>192</v>
      </c>
    </row>
    <row r="478" spans="1:4">
      <c r="A478" s="4">
        <v>2431</v>
      </c>
      <c r="B478" s="4">
        <v>14</v>
      </c>
      <c r="C478" s="4" t="s">
        <v>92</v>
      </c>
      <c r="D478" s="4" t="s">
        <v>193</v>
      </c>
    </row>
    <row r="479" spans="1:4">
      <c r="A479" s="4">
        <v>2432</v>
      </c>
      <c r="B479" s="4">
        <v>14</v>
      </c>
      <c r="C479" s="4" t="s">
        <v>92</v>
      </c>
      <c r="D479" s="4" t="s">
        <v>193</v>
      </c>
    </row>
    <row r="480" spans="1:4">
      <c r="A480" s="4">
        <v>2433</v>
      </c>
      <c r="B480" s="4">
        <v>14</v>
      </c>
      <c r="C480" s="4" t="s">
        <v>92</v>
      </c>
      <c r="D480" s="4" t="s">
        <v>193</v>
      </c>
    </row>
    <row r="481" spans="1:4">
      <c r="A481" s="4">
        <v>166</v>
      </c>
      <c r="B481" s="4">
        <v>2</v>
      </c>
      <c r="C481" s="4" t="s">
        <v>32</v>
      </c>
      <c r="D481" s="4" t="s">
        <v>194</v>
      </c>
    </row>
    <row r="482" spans="1:4">
      <c r="A482" s="4">
        <v>167</v>
      </c>
      <c r="B482" s="4">
        <v>2</v>
      </c>
      <c r="C482" s="4" t="s">
        <v>32</v>
      </c>
      <c r="D482" s="4" t="s">
        <v>194</v>
      </c>
    </row>
    <row r="483" spans="1:4">
      <c r="A483" s="4">
        <v>168</v>
      </c>
      <c r="B483" s="4">
        <v>2</v>
      </c>
      <c r="C483" s="4" t="s">
        <v>32</v>
      </c>
      <c r="D483" s="4" t="s">
        <v>194</v>
      </c>
    </row>
    <row r="484" spans="1:4">
      <c r="A484" s="4">
        <v>169</v>
      </c>
      <c r="B484" s="4">
        <v>2</v>
      </c>
      <c r="C484" s="4" t="s">
        <v>32</v>
      </c>
      <c r="D484" s="4" t="s">
        <v>194</v>
      </c>
    </row>
    <row r="485" spans="1:4">
      <c r="A485" s="4">
        <v>170</v>
      </c>
      <c r="B485" s="4">
        <v>2</v>
      </c>
      <c r="C485" s="4" t="s">
        <v>32</v>
      </c>
      <c r="D485" s="4" t="s">
        <v>194</v>
      </c>
    </row>
    <row r="486" spans="1:4">
      <c r="A486" s="4">
        <v>171</v>
      </c>
      <c r="B486" s="4">
        <v>2</v>
      </c>
      <c r="C486" s="4" t="s">
        <v>32</v>
      </c>
      <c r="D486" s="4" t="s">
        <v>194</v>
      </c>
    </row>
    <row r="487" spans="1:4">
      <c r="A487" s="4">
        <v>2595</v>
      </c>
      <c r="B487" s="4">
        <v>13</v>
      </c>
      <c r="C487" s="4" t="s">
        <v>86</v>
      </c>
      <c r="D487" s="4" t="s">
        <v>195</v>
      </c>
    </row>
    <row r="488" spans="1:4">
      <c r="A488" s="4">
        <v>2586</v>
      </c>
      <c r="B488" s="4">
        <v>13</v>
      </c>
      <c r="C488" s="4" t="s">
        <v>86</v>
      </c>
      <c r="D488" s="4" t="s">
        <v>196</v>
      </c>
    </row>
    <row r="489" spans="1:4">
      <c r="A489" s="4">
        <v>2596</v>
      </c>
      <c r="B489" s="4">
        <v>13</v>
      </c>
      <c r="C489" s="4" t="s">
        <v>86</v>
      </c>
      <c r="D489" s="4" t="s">
        <v>197</v>
      </c>
    </row>
    <row r="490" spans="1:4">
      <c r="A490" s="4">
        <v>966</v>
      </c>
      <c r="B490" s="4">
        <v>7</v>
      </c>
      <c r="C490" s="4" t="s">
        <v>60</v>
      </c>
      <c r="D490" s="4" t="s">
        <v>198</v>
      </c>
    </row>
    <row r="491" spans="1:4">
      <c r="A491" s="4">
        <v>967</v>
      </c>
      <c r="B491" s="4">
        <v>7</v>
      </c>
      <c r="C491" s="4" t="s">
        <v>60</v>
      </c>
      <c r="D491" s="4" t="s">
        <v>198</v>
      </c>
    </row>
    <row r="492" spans="1:4">
      <c r="A492" s="4">
        <v>968</v>
      </c>
      <c r="B492" s="4">
        <v>7</v>
      </c>
      <c r="C492" s="4" t="s">
        <v>60</v>
      </c>
      <c r="D492" s="4" t="s">
        <v>198</v>
      </c>
    </row>
    <row r="493" spans="1:4">
      <c r="A493" s="4">
        <v>969</v>
      </c>
      <c r="B493" s="4">
        <v>7</v>
      </c>
      <c r="C493" s="4" t="s">
        <v>60</v>
      </c>
      <c r="D493" s="4" t="s">
        <v>198</v>
      </c>
    </row>
    <row r="494" spans="1:4">
      <c r="A494" s="4">
        <v>311</v>
      </c>
      <c r="B494" s="4">
        <v>10</v>
      </c>
      <c r="C494" s="4" t="s">
        <v>38</v>
      </c>
      <c r="D494" s="4" t="s">
        <v>199</v>
      </c>
    </row>
    <row r="495" spans="1:4">
      <c r="A495" s="4">
        <v>1965</v>
      </c>
      <c r="B495" s="4">
        <v>10</v>
      </c>
      <c r="C495" s="4" t="s">
        <v>38</v>
      </c>
      <c r="D495" s="4" t="s">
        <v>199</v>
      </c>
    </row>
    <row r="496" spans="1:4">
      <c r="A496" s="4">
        <v>1966</v>
      </c>
      <c r="B496" s="4">
        <v>10</v>
      </c>
      <c r="C496" s="4" t="s">
        <v>38</v>
      </c>
      <c r="D496" s="4" t="s">
        <v>199</v>
      </c>
    </row>
    <row r="497" spans="1:4">
      <c r="A497" s="4">
        <v>1967</v>
      </c>
      <c r="B497" s="4">
        <v>10</v>
      </c>
      <c r="C497" s="4" t="s">
        <v>38</v>
      </c>
      <c r="D497" s="4" t="s">
        <v>199</v>
      </c>
    </row>
    <row r="498" spans="1:4">
      <c r="A498" s="4">
        <v>2515</v>
      </c>
      <c r="B498" s="4">
        <v>10</v>
      </c>
      <c r="C498" s="4" t="s">
        <v>38</v>
      </c>
      <c r="D498" s="4" t="s">
        <v>199</v>
      </c>
    </row>
    <row r="499" spans="1:4">
      <c r="A499" s="4">
        <v>2560</v>
      </c>
      <c r="B499" s="4">
        <v>10</v>
      </c>
      <c r="C499" s="4" t="s">
        <v>38</v>
      </c>
      <c r="D499" s="4" t="s">
        <v>199</v>
      </c>
    </row>
    <row r="500" spans="1:4">
      <c r="A500" s="4">
        <v>2512</v>
      </c>
      <c r="B500" s="4">
        <v>8</v>
      </c>
      <c r="C500" s="4" t="s">
        <v>68</v>
      </c>
      <c r="D500" s="4" t="s">
        <v>200</v>
      </c>
    </row>
    <row r="501" spans="1:4">
      <c r="A501" s="4">
        <v>1506</v>
      </c>
      <c r="B501" s="4">
        <v>8</v>
      </c>
      <c r="C501" s="4" t="s">
        <v>68</v>
      </c>
      <c r="D501" s="4" t="s">
        <v>201</v>
      </c>
    </row>
    <row r="502" spans="1:4">
      <c r="A502" s="4">
        <v>1507</v>
      </c>
      <c r="B502" s="4">
        <v>8</v>
      </c>
      <c r="C502" s="4" t="s">
        <v>68</v>
      </c>
      <c r="D502" s="4" t="s">
        <v>201</v>
      </c>
    </row>
    <row r="503" spans="1:4">
      <c r="A503" s="4">
        <v>1508</v>
      </c>
      <c r="B503" s="4">
        <v>8</v>
      </c>
      <c r="C503" s="4" t="s">
        <v>68</v>
      </c>
      <c r="D503" s="4" t="s">
        <v>201</v>
      </c>
    </row>
    <row r="504" spans="1:4">
      <c r="A504" s="4">
        <v>1509</v>
      </c>
      <c r="B504" s="4">
        <v>8</v>
      </c>
      <c r="C504" s="4" t="s">
        <v>68</v>
      </c>
      <c r="D504" s="4" t="s">
        <v>201</v>
      </c>
    </row>
    <row r="505" spans="1:4">
      <c r="A505" s="4">
        <v>8</v>
      </c>
      <c r="B505" s="4">
        <v>1</v>
      </c>
      <c r="C505" s="4" t="s">
        <v>29</v>
      </c>
      <c r="D505" s="4" t="s">
        <v>202</v>
      </c>
    </row>
    <row r="506" spans="1:4">
      <c r="A506" s="4">
        <v>9</v>
      </c>
      <c r="B506" s="4">
        <v>1</v>
      </c>
      <c r="C506" s="4" t="s">
        <v>29</v>
      </c>
      <c r="D506" s="4" t="s">
        <v>202</v>
      </c>
    </row>
    <row r="507" spans="1:4">
      <c r="A507" s="4">
        <v>10</v>
      </c>
      <c r="B507" s="4">
        <v>1</v>
      </c>
      <c r="C507" s="4" t="s">
        <v>29</v>
      </c>
      <c r="D507" s="4" t="s">
        <v>202</v>
      </c>
    </row>
    <row r="508" spans="1:4">
      <c r="A508" s="4">
        <v>11</v>
      </c>
      <c r="B508" s="4">
        <v>1</v>
      </c>
      <c r="C508" s="4" t="s">
        <v>29</v>
      </c>
      <c r="D508" s="4" t="s">
        <v>202</v>
      </c>
    </row>
    <row r="509" spans="1:4">
      <c r="A509" s="4">
        <v>12</v>
      </c>
      <c r="B509" s="4">
        <v>1</v>
      </c>
      <c r="C509" s="4" t="s">
        <v>29</v>
      </c>
      <c r="D509" s="4" t="s">
        <v>202</v>
      </c>
    </row>
    <row r="510" spans="1:4">
      <c r="A510" s="4">
        <v>2519</v>
      </c>
      <c r="B510" s="4">
        <v>1</v>
      </c>
      <c r="C510" s="4" t="s">
        <v>29</v>
      </c>
      <c r="D510" s="4" t="s">
        <v>202</v>
      </c>
    </row>
    <row r="511" spans="1:4">
      <c r="A511" s="4">
        <v>872</v>
      </c>
      <c r="B511" s="4">
        <v>7</v>
      </c>
      <c r="C511" s="4" t="s">
        <v>59</v>
      </c>
      <c r="D511" s="4" t="s">
        <v>203</v>
      </c>
    </row>
    <row r="512" spans="1:4">
      <c r="A512" s="4">
        <v>873</v>
      </c>
      <c r="B512" s="4">
        <v>7</v>
      </c>
      <c r="C512" s="4" t="s">
        <v>59</v>
      </c>
      <c r="D512" s="4" t="s">
        <v>203</v>
      </c>
    </row>
    <row r="513" spans="1:4">
      <c r="A513" s="4">
        <v>874</v>
      </c>
      <c r="B513" s="4">
        <v>7</v>
      </c>
      <c r="C513" s="4" t="s">
        <v>59</v>
      </c>
      <c r="D513" s="4" t="s">
        <v>203</v>
      </c>
    </row>
    <row r="514" spans="1:4">
      <c r="A514" s="4">
        <v>2125</v>
      </c>
      <c r="B514" s="4">
        <v>1</v>
      </c>
      <c r="C514" s="4" t="s">
        <v>81</v>
      </c>
      <c r="D514" s="4" t="s">
        <v>204</v>
      </c>
    </row>
    <row r="515" spans="1:4">
      <c r="A515" s="4">
        <v>2126</v>
      </c>
      <c r="B515" s="4">
        <v>1</v>
      </c>
      <c r="C515" s="4" t="s">
        <v>81</v>
      </c>
      <c r="D515" s="4" t="s">
        <v>204</v>
      </c>
    </row>
    <row r="516" spans="1:4">
      <c r="A516" s="4">
        <v>2127</v>
      </c>
      <c r="B516" s="4">
        <v>1</v>
      </c>
      <c r="C516" s="4" t="s">
        <v>81</v>
      </c>
      <c r="D516" s="4" t="s">
        <v>204</v>
      </c>
    </row>
    <row r="517" spans="1:4">
      <c r="A517" s="4">
        <v>2128</v>
      </c>
      <c r="B517" s="4">
        <v>1</v>
      </c>
      <c r="C517" s="4" t="s">
        <v>81</v>
      </c>
      <c r="D517" s="4" t="s">
        <v>204</v>
      </c>
    </row>
    <row r="518" spans="1:4">
      <c r="A518" s="4">
        <v>2129</v>
      </c>
      <c r="B518" s="4">
        <v>1</v>
      </c>
      <c r="C518" s="4" t="s">
        <v>81</v>
      </c>
      <c r="D518" s="4" t="s">
        <v>204</v>
      </c>
    </row>
    <row r="519" spans="1:4">
      <c r="A519" s="4">
        <v>2130</v>
      </c>
      <c r="B519" s="4">
        <v>1</v>
      </c>
      <c r="C519" s="4" t="s">
        <v>81</v>
      </c>
      <c r="D519" s="4" t="s">
        <v>204</v>
      </c>
    </row>
    <row r="520" spans="1:4">
      <c r="A520" s="4">
        <v>2131</v>
      </c>
      <c r="B520" s="4">
        <v>1</v>
      </c>
      <c r="C520" s="4" t="s">
        <v>81</v>
      </c>
      <c r="D520" s="4" t="s">
        <v>204</v>
      </c>
    </row>
    <row r="521" spans="1:4">
      <c r="A521" s="4">
        <v>2132</v>
      </c>
      <c r="B521" s="4">
        <v>1</v>
      </c>
      <c r="C521" s="4" t="s">
        <v>81</v>
      </c>
      <c r="D521" s="4" t="s">
        <v>204</v>
      </c>
    </row>
    <row r="522" spans="1:4">
      <c r="A522" s="4">
        <v>2133</v>
      </c>
      <c r="B522" s="4">
        <v>1</v>
      </c>
      <c r="C522" s="4" t="s">
        <v>81</v>
      </c>
      <c r="D522" s="4" t="s">
        <v>204</v>
      </c>
    </row>
    <row r="523" spans="1:4">
      <c r="A523" s="4">
        <v>2134</v>
      </c>
      <c r="B523" s="4">
        <v>1</v>
      </c>
      <c r="C523" s="4" t="s">
        <v>81</v>
      </c>
      <c r="D523" s="4" t="s">
        <v>204</v>
      </c>
    </row>
    <row r="524" spans="1:4">
      <c r="A524" s="4">
        <v>2485</v>
      </c>
      <c r="B524" s="4">
        <v>15</v>
      </c>
      <c r="C524" s="4" t="s">
        <v>49</v>
      </c>
      <c r="D524" s="4" t="s">
        <v>205</v>
      </c>
    </row>
    <row r="525" spans="1:4">
      <c r="A525" s="4">
        <v>2486</v>
      </c>
      <c r="B525" s="4">
        <v>15</v>
      </c>
      <c r="C525" s="4" t="s">
        <v>49</v>
      </c>
      <c r="D525" s="4" t="s">
        <v>205</v>
      </c>
    </row>
    <row r="526" spans="1:4">
      <c r="A526" s="4">
        <v>2487</v>
      </c>
      <c r="B526" s="4">
        <v>15</v>
      </c>
      <c r="C526" s="4" t="s">
        <v>49</v>
      </c>
      <c r="D526" s="4" t="s">
        <v>205</v>
      </c>
    </row>
    <row r="527" spans="1:4">
      <c r="A527" s="4">
        <v>2488</v>
      </c>
      <c r="B527" s="4">
        <v>15</v>
      </c>
      <c r="C527" s="4" t="s">
        <v>49</v>
      </c>
      <c r="D527" s="4" t="s">
        <v>205</v>
      </c>
    </row>
    <row r="528" spans="1:4">
      <c r="A528" s="4">
        <v>2489</v>
      </c>
      <c r="B528" s="4">
        <v>15</v>
      </c>
      <c r="C528" s="4" t="s">
        <v>49</v>
      </c>
      <c r="D528" s="4" t="s">
        <v>205</v>
      </c>
    </row>
    <row r="529" spans="1:4">
      <c r="A529" s="4">
        <v>2490</v>
      </c>
      <c r="B529" s="4">
        <v>15</v>
      </c>
      <c r="C529" s="4" t="s">
        <v>49</v>
      </c>
      <c r="D529" s="4" t="s">
        <v>205</v>
      </c>
    </row>
    <row r="530" spans="1:4">
      <c r="A530" s="4">
        <v>2491</v>
      </c>
      <c r="B530" s="4">
        <v>15</v>
      </c>
      <c r="C530" s="4" t="s">
        <v>49</v>
      </c>
      <c r="D530" s="4" t="s">
        <v>205</v>
      </c>
    </row>
    <row r="531" spans="1:4">
      <c r="A531" s="4">
        <v>2492</v>
      </c>
      <c r="B531" s="4">
        <v>15</v>
      </c>
      <c r="C531" s="4" t="s">
        <v>49</v>
      </c>
      <c r="D531" s="4" t="s">
        <v>205</v>
      </c>
    </row>
    <row r="532" spans="1:4">
      <c r="A532" s="4">
        <v>2493</v>
      </c>
      <c r="B532" s="4">
        <v>15</v>
      </c>
      <c r="C532" s="4" t="s">
        <v>49</v>
      </c>
      <c r="D532" s="4" t="s">
        <v>205</v>
      </c>
    </row>
    <row r="533" spans="1:4">
      <c r="A533" s="4">
        <v>2494</v>
      </c>
      <c r="B533" s="4">
        <v>15</v>
      </c>
      <c r="C533" s="4" t="s">
        <v>49</v>
      </c>
      <c r="D533" s="4" t="s">
        <v>205</v>
      </c>
    </row>
    <row r="534" spans="1:4">
      <c r="A534" s="4">
        <v>2495</v>
      </c>
      <c r="B534" s="4">
        <v>15</v>
      </c>
      <c r="C534" s="4" t="s">
        <v>49</v>
      </c>
      <c r="D534" s="4" t="s">
        <v>205</v>
      </c>
    </row>
    <row r="535" spans="1:4">
      <c r="A535" s="4">
        <v>2496</v>
      </c>
      <c r="B535" s="4">
        <v>15</v>
      </c>
      <c r="C535" s="4" t="s">
        <v>49</v>
      </c>
      <c r="D535" s="4" t="s">
        <v>205</v>
      </c>
    </row>
    <row r="536" spans="1:4">
      <c r="A536" s="4">
        <v>120</v>
      </c>
      <c r="B536" s="4">
        <v>2</v>
      </c>
      <c r="C536" s="4" t="s">
        <v>32</v>
      </c>
      <c r="D536" s="4" t="s">
        <v>206</v>
      </c>
    </row>
    <row r="537" spans="1:4">
      <c r="A537" s="4">
        <v>121</v>
      </c>
      <c r="B537" s="4">
        <v>2</v>
      </c>
      <c r="C537" s="4" t="s">
        <v>32</v>
      </c>
      <c r="D537" s="4" t="s">
        <v>206</v>
      </c>
    </row>
    <row r="538" spans="1:4">
      <c r="A538" s="4">
        <v>122</v>
      </c>
      <c r="B538" s="4">
        <v>2</v>
      </c>
      <c r="C538" s="4" t="s">
        <v>32</v>
      </c>
      <c r="D538" s="4" t="s">
        <v>206</v>
      </c>
    </row>
    <row r="539" spans="1:4">
      <c r="A539" s="4">
        <v>123</v>
      </c>
      <c r="B539" s="4">
        <v>2</v>
      </c>
      <c r="C539" s="4" t="s">
        <v>32</v>
      </c>
      <c r="D539" s="4" t="s">
        <v>206</v>
      </c>
    </row>
    <row r="540" spans="1:4">
      <c r="A540" s="4">
        <v>2177</v>
      </c>
      <c r="B540" s="4">
        <v>2</v>
      </c>
      <c r="C540" s="4" t="s">
        <v>89</v>
      </c>
      <c r="D540" s="4" t="s">
        <v>206</v>
      </c>
    </row>
    <row r="541" spans="1:4">
      <c r="A541" s="4">
        <v>849</v>
      </c>
      <c r="B541" s="4">
        <v>9</v>
      </c>
      <c r="C541" s="4" t="s">
        <v>58</v>
      </c>
      <c r="D541" s="4" t="s">
        <v>207</v>
      </c>
    </row>
    <row r="542" spans="1:4">
      <c r="A542" s="4">
        <v>850</v>
      </c>
      <c r="B542" s="4">
        <v>9</v>
      </c>
      <c r="C542" s="4" t="s">
        <v>58</v>
      </c>
      <c r="D542" s="4" t="s">
        <v>207</v>
      </c>
    </row>
    <row r="543" spans="1:4">
      <c r="A543" s="4">
        <v>936</v>
      </c>
      <c r="B543" s="4">
        <v>9</v>
      </c>
      <c r="C543" s="4" t="s">
        <v>58</v>
      </c>
      <c r="D543" s="4" t="s">
        <v>207</v>
      </c>
    </row>
    <row r="544" spans="1:4">
      <c r="A544" s="4">
        <v>1009</v>
      </c>
      <c r="B544" s="4">
        <v>9</v>
      </c>
      <c r="C544" s="4" t="s">
        <v>58</v>
      </c>
      <c r="D544" s="4" t="s">
        <v>207</v>
      </c>
    </row>
    <row r="545" spans="1:4">
      <c r="A545" s="4">
        <v>1199</v>
      </c>
      <c r="B545" s="4">
        <v>9</v>
      </c>
      <c r="C545" s="4" t="s">
        <v>58</v>
      </c>
      <c r="D545" s="4" t="s">
        <v>207</v>
      </c>
    </row>
    <row r="546" spans="1:4">
      <c r="A546" s="4">
        <v>2528</v>
      </c>
      <c r="B546" s="4">
        <v>9</v>
      </c>
      <c r="C546" s="4" t="s">
        <v>58</v>
      </c>
      <c r="D546" s="4" t="s">
        <v>207</v>
      </c>
    </row>
    <row r="547" spans="1:4">
      <c r="A547" s="4">
        <v>2529</v>
      </c>
      <c r="B547" s="4">
        <v>9</v>
      </c>
      <c r="C547" s="4" t="s">
        <v>58</v>
      </c>
      <c r="D547" s="4" t="s">
        <v>207</v>
      </c>
    </row>
    <row r="548" spans="1:4">
      <c r="A548" s="4">
        <v>298</v>
      </c>
      <c r="B548" s="4">
        <v>3</v>
      </c>
      <c r="C548" s="4" t="s">
        <v>28</v>
      </c>
      <c r="D548" s="4" t="s">
        <v>208</v>
      </c>
    </row>
    <row r="549" spans="1:4">
      <c r="A549" s="4">
        <v>299</v>
      </c>
      <c r="B549" s="4">
        <v>3</v>
      </c>
      <c r="C549" s="4" t="s">
        <v>28</v>
      </c>
      <c r="D549" s="4" t="s">
        <v>208</v>
      </c>
    </row>
    <row r="550" spans="1:4">
      <c r="A550" s="4">
        <v>300</v>
      </c>
      <c r="B550" s="4">
        <v>3</v>
      </c>
      <c r="C550" s="4" t="s">
        <v>28</v>
      </c>
      <c r="D550" s="4" t="s">
        <v>208</v>
      </c>
    </row>
    <row r="551" spans="1:4">
      <c r="A551" s="4">
        <v>301</v>
      </c>
      <c r="B551" s="4">
        <v>3</v>
      </c>
      <c r="C551" s="4" t="s">
        <v>28</v>
      </c>
      <c r="D551" s="4" t="s">
        <v>208</v>
      </c>
    </row>
    <row r="552" spans="1:4">
      <c r="A552" s="4">
        <v>302</v>
      </c>
      <c r="B552" s="4">
        <v>3</v>
      </c>
      <c r="C552" s="4" t="s">
        <v>28</v>
      </c>
      <c r="D552" s="4" t="s">
        <v>208</v>
      </c>
    </row>
    <row r="553" spans="1:4">
      <c r="A553" s="4">
        <v>714</v>
      </c>
      <c r="B553" s="4">
        <v>6</v>
      </c>
      <c r="C553" s="4" t="s">
        <v>47</v>
      </c>
      <c r="D553" s="4" t="s">
        <v>209</v>
      </c>
    </row>
    <row r="554" spans="1:4">
      <c r="A554" s="4">
        <v>715</v>
      </c>
      <c r="B554" s="4">
        <v>6</v>
      </c>
      <c r="C554" s="4" t="s">
        <v>47</v>
      </c>
      <c r="D554" s="4" t="s">
        <v>209</v>
      </c>
    </row>
    <row r="555" spans="1:4">
      <c r="A555" s="4">
        <v>716</v>
      </c>
      <c r="B555" s="4">
        <v>6</v>
      </c>
      <c r="C555" s="4" t="s">
        <v>47</v>
      </c>
      <c r="D555" s="4" t="s">
        <v>209</v>
      </c>
    </row>
    <row r="556" spans="1:4">
      <c r="A556" s="4">
        <v>717</v>
      </c>
      <c r="B556" s="4">
        <v>6</v>
      </c>
      <c r="C556" s="4" t="s">
        <v>47</v>
      </c>
      <c r="D556" s="4" t="s">
        <v>209</v>
      </c>
    </row>
    <row r="557" spans="1:4">
      <c r="A557" s="4">
        <v>879</v>
      </c>
      <c r="B557" s="4">
        <v>7</v>
      </c>
      <c r="C557" s="4" t="s">
        <v>60</v>
      </c>
      <c r="D557" s="4" t="s">
        <v>210</v>
      </c>
    </row>
    <row r="558" spans="1:4">
      <c r="A558" s="4">
        <v>880</v>
      </c>
      <c r="B558" s="4">
        <v>7</v>
      </c>
      <c r="C558" s="4" t="s">
        <v>60</v>
      </c>
      <c r="D558" s="4" t="s">
        <v>210</v>
      </c>
    </row>
    <row r="559" spans="1:4">
      <c r="A559" s="4">
        <v>881</v>
      </c>
      <c r="B559" s="4">
        <v>7</v>
      </c>
      <c r="C559" s="4" t="s">
        <v>60</v>
      </c>
      <c r="D559" s="4" t="s">
        <v>210</v>
      </c>
    </row>
    <row r="560" spans="1:4">
      <c r="A560" s="4">
        <v>882</v>
      </c>
      <c r="B560" s="4">
        <v>7</v>
      </c>
      <c r="C560" s="4" t="s">
        <v>60</v>
      </c>
      <c r="D560" s="4" t="s">
        <v>210</v>
      </c>
    </row>
    <row r="561" spans="1:4">
      <c r="A561" s="4">
        <v>883</v>
      </c>
      <c r="B561" s="4">
        <v>7</v>
      </c>
      <c r="C561" s="4" t="s">
        <v>60</v>
      </c>
      <c r="D561" s="4" t="s">
        <v>210</v>
      </c>
    </row>
    <row r="562" spans="1:4">
      <c r="A562" s="4">
        <v>884</v>
      </c>
      <c r="B562" s="4">
        <v>7</v>
      </c>
      <c r="C562" s="4" t="s">
        <v>60</v>
      </c>
      <c r="D562" s="4" t="s">
        <v>210</v>
      </c>
    </row>
    <row r="563" spans="1:4">
      <c r="A563" s="4">
        <v>930</v>
      </c>
      <c r="B563" s="4">
        <v>5</v>
      </c>
      <c r="C563" s="4" t="s">
        <v>61</v>
      </c>
      <c r="D563" s="4" t="s">
        <v>211</v>
      </c>
    </row>
    <row r="564" spans="1:4">
      <c r="A564" s="4">
        <v>932</v>
      </c>
      <c r="B564" s="4">
        <v>5</v>
      </c>
      <c r="C564" s="4" t="s">
        <v>61</v>
      </c>
      <c r="D564" s="4" t="s">
        <v>211</v>
      </c>
    </row>
    <row r="565" spans="1:4">
      <c r="A565" s="4">
        <v>933</v>
      </c>
      <c r="B565" s="4">
        <v>5</v>
      </c>
      <c r="C565" s="4" t="s">
        <v>61</v>
      </c>
      <c r="D565" s="4" t="s">
        <v>211</v>
      </c>
    </row>
    <row r="566" spans="1:4">
      <c r="A566" s="4">
        <v>934</v>
      </c>
      <c r="B566" s="4">
        <v>5</v>
      </c>
      <c r="C566" s="4" t="s">
        <v>61</v>
      </c>
      <c r="D566" s="4" t="s">
        <v>211</v>
      </c>
    </row>
    <row r="567" spans="1:4">
      <c r="A567" s="4">
        <v>18</v>
      </c>
      <c r="B567" s="4">
        <v>1</v>
      </c>
      <c r="C567" s="4" t="s">
        <v>29</v>
      </c>
      <c r="D567" s="4" t="s">
        <v>212</v>
      </c>
    </row>
    <row r="568" spans="1:4">
      <c r="A568" s="4">
        <v>19</v>
      </c>
      <c r="B568" s="4">
        <v>1</v>
      </c>
      <c r="C568" s="4" t="s">
        <v>29</v>
      </c>
      <c r="D568" s="4" t="s">
        <v>212</v>
      </c>
    </row>
    <row r="569" spans="1:4">
      <c r="A569" s="4">
        <v>20</v>
      </c>
      <c r="B569" s="4">
        <v>1</v>
      </c>
      <c r="C569" s="4" t="s">
        <v>29</v>
      </c>
      <c r="D569" s="4" t="s">
        <v>212</v>
      </c>
    </row>
    <row r="570" spans="1:4">
      <c r="A570" s="4">
        <v>21</v>
      </c>
      <c r="B570" s="4">
        <v>1</v>
      </c>
      <c r="C570" s="4" t="s">
        <v>29</v>
      </c>
      <c r="D570" s="4" t="s">
        <v>212</v>
      </c>
    </row>
    <row r="571" spans="1:4">
      <c r="A571" s="4">
        <v>2182</v>
      </c>
      <c r="B571" s="4">
        <v>2</v>
      </c>
      <c r="C571" s="4" t="s">
        <v>89</v>
      </c>
      <c r="D571" s="4" t="s">
        <v>213</v>
      </c>
    </row>
    <row r="572" spans="1:4">
      <c r="A572" s="4">
        <v>519</v>
      </c>
      <c r="B572" s="4">
        <v>6</v>
      </c>
      <c r="C572" s="4" t="s">
        <v>44</v>
      </c>
      <c r="D572" s="4" t="s">
        <v>214</v>
      </c>
    </row>
    <row r="573" spans="1:4">
      <c r="A573" s="4">
        <v>691</v>
      </c>
      <c r="B573" s="4">
        <v>6</v>
      </c>
      <c r="C573" s="4" t="s">
        <v>44</v>
      </c>
      <c r="D573" s="4" t="s">
        <v>214</v>
      </c>
    </row>
    <row r="574" spans="1:4">
      <c r="A574" s="4">
        <v>692</v>
      </c>
      <c r="B574" s="4">
        <v>6</v>
      </c>
      <c r="C574" s="4" t="s">
        <v>44</v>
      </c>
      <c r="D574" s="4" t="s">
        <v>214</v>
      </c>
    </row>
    <row r="575" spans="1:4">
      <c r="A575" s="4">
        <v>693</v>
      </c>
      <c r="B575" s="4">
        <v>6</v>
      </c>
      <c r="C575" s="4" t="s">
        <v>44</v>
      </c>
      <c r="D575" s="4" t="s">
        <v>214</v>
      </c>
    </row>
    <row r="576" spans="1:4">
      <c r="A576" s="4">
        <v>694</v>
      </c>
      <c r="B576" s="4">
        <v>6</v>
      </c>
      <c r="C576" s="4" t="s">
        <v>44</v>
      </c>
      <c r="D576" s="4" t="s">
        <v>214</v>
      </c>
    </row>
    <row r="577" spans="1:4">
      <c r="A577" s="4">
        <v>1878</v>
      </c>
      <c r="B577" s="4">
        <v>10</v>
      </c>
      <c r="C577" s="4" t="s">
        <v>38</v>
      </c>
      <c r="D577" s="4" t="s">
        <v>215</v>
      </c>
    </row>
    <row r="578" spans="1:4">
      <c r="A578" s="4">
        <v>1879</v>
      </c>
      <c r="B578" s="4">
        <v>10</v>
      </c>
      <c r="C578" s="4" t="s">
        <v>38</v>
      </c>
      <c r="D578" s="4" t="s">
        <v>215</v>
      </c>
    </row>
    <row r="579" spans="1:4">
      <c r="A579" s="4">
        <v>1880</v>
      </c>
      <c r="B579" s="4">
        <v>10</v>
      </c>
      <c r="C579" s="4" t="s">
        <v>38</v>
      </c>
      <c r="D579" s="4" t="s">
        <v>215</v>
      </c>
    </row>
    <row r="580" spans="1:4">
      <c r="A580" s="4">
        <v>1881</v>
      </c>
      <c r="B580" s="4">
        <v>10</v>
      </c>
      <c r="C580" s="4" t="s">
        <v>38</v>
      </c>
      <c r="D580" s="4" t="s">
        <v>215</v>
      </c>
    </row>
    <row r="581" spans="1:4">
      <c r="A581" s="4">
        <v>1882</v>
      </c>
      <c r="B581" s="4">
        <v>10</v>
      </c>
      <c r="C581" s="4" t="s">
        <v>38</v>
      </c>
      <c r="D581" s="4" t="s">
        <v>215</v>
      </c>
    </row>
    <row r="582" spans="1:4">
      <c r="A582" s="4">
        <v>1883</v>
      </c>
      <c r="B582" s="4">
        <v>10</v>
      </c>
      <c r="C582" s="4" t="s">
        <v>38</v>
      </c>
      <c r="D582" s="4" t="s">
        <v>215</v>
      </c>
    </row>
    <row r="583" spans="1:4">
      <c r="A583" s="4">
        <v>2049</v>
      </c>
      <c r="B583" s="4">
        <v>10</v>
      </c>
      <c r="C583" s="4" t="s">
        <v>38</v>
      </c>
      <c r="D583" s="4" t="s">
        <v>216</v>
      </c>
    </row>
    <row r="584" spans="1:4">
      <c r="A584" s="4">
        <v>2050</v>
      </c>
      <c r="B584" s="4">
        <v>10</v>
      </c>
      <c r="C584" s="4" t="s">
        <v>38</v>
      </c>
      <c r="D584" s="4" t="s">
        <v>216</v>
      </c>
    </row>
    <row r="585" spans="1:4">
      <c r="A585" s="4">
        <v>2265</v>
      </c>
      <c r="B585" s="4">
        <v>13</v>
      </c>
      <c r="C585" s="4" t="s">
        <v>79</v>
      </c>
      <c r="D585" s="4" t="s">
        <v>217</v>
      </c>
    </row>
    <row r="586" spans="1:4">
      <c r="A586" s="4">
        <v>2266</v>
      </c>
      <c r="B586" s="4">
        <v>13</v>
      </c>
      <c r="C586" s="4" t="s">
        <v>79</v>
      </c>
      <c r="D586" s="4" t="s">
        <v>217</v>
      </c>
    </row>
    <row r="587" spans="1:4">
      <c r="A587" s="4">
        <v>2267</v>
      </c>
      <c r="B587" s="4">
        <v>13</v>
      </c>
      <c r="C587" s="4" t="s">
        <v>79</v>
      </c>
      <c r="D587" s="4" t="s">
        <v>217</v>
      </c>
    </row>
    <row r="588" spans="1:4">
      <c r="A588" s="4">
        <v>2268</v>
      </c>
      <c r="B588" s="4">
        <v>13</v>
      </c>
      <c r="C588" s="4" t="s">
        <v>79</v>
      </c>
      <c r="D588" s="4" t="s">
        <v>217</v>
      </c>
    </row>
    <row r="589" spans="1:4">
      <c r="A589" s="4">
        <v>2269</v>
      </c>
      <c r="B589" s="4">
        <v>13</v>
      </c>
      <c r="C589" s="4" t="s">
        <v>79</v>
      </c>
      <c r="D589" s="4" t="s">
        <v>217</v>
      </c>
    </row>
    <row r="590" spans="1:4">
      <c r="A590" s="4">
        <v>2270</v>
      </c>
      <c r="B590" s="4">
        <v>13</v>
      </c>
      <c r="C590" s="4" t="s">
        <v>79</v>
      </c>
      <c r="D590" s="4" t="s">
        <v>217</v>
      </c>
    </row>
    <row r="591" spans="1:4">
      <c r="A591" s="4">
        <v>1673</v>
      </c>
      <c r="B591" s="4">
        <v>9</v>
      </c>
      <c r="C591" s="4" t="s">
        <v>64</v>
      </c>
      <c r="D591" s="4" t="s">
        <v>218</v>
      </c>
    </row>
    <row r="592" spans="1:4">
      <c r="A592" s="4">
        <v>1674</v>
      </c>
      <c r="B592" s="4">
        <v>9</v>
      </c>
      <c r="C592" s="4" t="s">
        <v>64</v>
      </c>
      <c r="D592" s="4" t="s">
        <v>218</v>
      </c>
    </row>
    <row r="593" spans="1:4">
      <c r="A593" s="4">
        <v>1675</v>
      </c>
      <c r="B593" s="4">
        <v>9</v>
      </c>
      <c r="C593" s="4" t="s">
        <v>64</v>
      </c>
      <c r="D593" s="4" t="s">
        <v>218</v>
      </c>
    </row>
    <row r="594" spans="1:4">
      <c r="A594" s="4">
        <v>1676</v>
      </c>
      <c r="B594" s="4">
        <v>9</v>
      </c>
      <c r="C594" s="4" t="s">
        <v>64</v>
      </c>
      <c r="D594" s="4" t="s">
        <v>218</v>
      </c>
    </row>
    <row r="595" spans="1:4">
      <c r="A595" s="4">
        <v>1677</v>
      </c>
      <c r="B595" s="4">
        <v>9</v>
      </c>
      <c r="C595" s="4" t="s">
        <v>64</v>
      </c>
      <c r="D595" s="4" t="s">
        <v>218</v>
      </c>
    </row>
    <row r="596" spans="1:4">
      <c r="A596" s="4">
        <v>1678</v>
      </c>
      <c r="B596" s="4">
        <v>9</v>
      </c>
      <c r="C596" s="4" t="s">
        <v>64</v>
      </c>
      <c r="D596" s="4" t="s">
        <v>218</v>
      </c>
    </row>
    <row r="597" spans="1:4">
      <c r="A597" s="4">
        <v>1623</v>
      </c>
      <c r="B597" s="4">
        <v>9</v>
      </c>
      <c r="C597" s="4" t="s">
        <v>64</v>
      </c>
      <c r="D597" s="4" t="s">
        <v>219</v>
      </c>
    </row>
    <row r="598" spans="1:4">
      <c r="A598" s="4">
        <v>1625</v>
      </c>
      <c r="B598" s="4">
        <v>9</v>
      </c>
      <c r="C598" s="4" t="s">
        <v>64</v>
      </c>
      <c r="D598" s="4" t="s">
        <v>219</v>
      </c>
    </row>
    <row r="599" spans="1:4">
      <c r="A599" s="4">
        <v>1626</v>
      </c>
      <c r="B599" s="4">
        <v>9</v>
      </c>
      <c r="C599" s="4" t="s">
        <v>64</v>
      </c>
      <c r="D599" s="4" t="s">
        <v>219</v>
      </c>
    </row>
    <row r="600" spans="1:4">
      <c r="A600" s="4">
        <v>1627</v>
      </c>
      <c r="B600" s="4">
        <v>9</v>
      </c>
      <c r="C600" s="4" t="s">
        <v>64</v>
      </c>
      <c r="D600" s="4" t="s">
        <v>219</v>
      </c>
    </row>
    <row r="601" spans="1:4">
      <c r="A601" s="4">
        <v>1629</v>
      </c>
      <c r="B601" s="4">
        <v>9</v>
      </c>
      <c r="C601" s="4" t="s">
        <v>64</v>
      </c>
      <c r="D601" s="4" t="s">
        <v>219</v>
      </c>
    </row>
    <row r="602" spans="1:4">
      <c r="A602" s="4">
        <v>1686</v>
      </c>
      <c r="B602" s="4">
        <v>9</v>
      </c>
      <c r="C602" s="4" t="s">
        <v>64</v>
      </c>
      <c r="D602" s="4" t="s">
        <v>219</v>
      </c>
    </row>
    <row r="603" spans="1:4">
      <c r="A603" s="4">
        <v>1065</v>
      </c>
      <c r="B603" s="4">
        <v>7</v>
      </c>
      <c r="C603" s="4" t="s">
        <v>63</v>
      </c>
      <c r="D603" s="4" t="s">
        <v>220</v>
      </c>
    </row>
    <row r="604" spans="1:4">
      <c r="A604" s="4">
        <v>1066</v>
      </c>
      <c r="B604" s="4">
        <v>7</v>
      </c>
      <c r="C604" s="4" t="s">
        <v>63</v>
      </c>
      <c r="D604" s="4" t="s">
        <v>220</v>
      </c>
    </row>
    <row r="605" spans="1:4">
      <c r="A605" s="4">
        <v>1067</v>
      </c>
      <c r="B605" s="4">
        <v>7</v>
      </c>
      <c r="C605" s="4" t="s">
        <v>63</v>
      </c>
      <c r="D605" s="4" t="s">
        <v>220</v>
      </c>
    </row>
    <row r="606" spans="1:4">
      <c r="A606" s="4">
        <v>1068</v>
      </c>
      <c r="B606" s="4">
        <v>7</v>
      </c>
      <c r="C606" s="4" t="s">
        <v>63</v>
      </c>
      <c r="D606" s="4" t="s">
        <v>220</v>
      </c>
    </row>
    <row r="607" spans="1:4">
      <c r="A607" s="4">
        <v>2525</v>
      </c>
      <c r="B607" s="4">
        <v>7</v>
      </c>
      <c r="C607" s="4" t="s">
        <v>63</v>
      </c>
      <c r="D607" s="4" t="s">
        <v>220</v>
      </c>
    </row>
    <row r="608" spans="1:4">
      <c r="A608" s="4">
        <v>506</v>
      </c>
      <c r="B608" s="4">
        <v>5</v>
      </c>
      <c r="C608" s="4" t="s">
        <v>45</v>
      </c>
      <c r="D608" s="4" t="s">
        <v>221</v>
      </c>
    </row>
    <row r="609" spans="1:4">
      <c r="A609" s="4">
        <v>507</v>
      </c>
      <c r="B609" s="4">
        <v>5</v>
      </c>
      <c r="C609" s="4" t="s">
        <v>45</v>
      </c>
      <c r="D609" s="4" t="s">
        <v>221</v>
      </c>
    </row>
    <row r="610" spans="1:4">
      <c r="A610" s="4">
        <v>786</v>
      </c>
      <c r="B610" s="4">
        <v>6</v>
      </c>
      <c r="C610" s="4" t="s">
        <v>46</v>
      </c>
      <c r="D610" s="4" t="s">
        <v>222</v>
      </c>
    </row>
    <row r="611" spans="1:4">
      <c r="A611" s="4">
        <v>787</v>
      </c>
      <c r="B611" s="4">
        <v>6</v>
      </c>
      <c r="C611" s="4" t="s">
        <v>46</v>
      </c>
      <c r="D611" s="4" t="s">
        <v>222</v>
      </c>
    </row>
    <row r="612" spans="1:4">
      <c r="A612" s="4">
        <v>788</v>
      </c>
      <c r="B612" s="4">
        <v>6</v>
      </c>
      <c r="C612" s="4" t="s">
        <v>46</v>
      </c>
      <c r="D612" s="4" t="s">
        <v>222</v>
      </c>
    </row>
    <row r="613" spans="1:4">
      <c r="A613" s="4">
        <v>2322</v>
      </c>
      <c r="B613" s="4">
        <v>14</v>
      </c>
      <c r="D613" s="4" t="s">
        <v>223</v>
      </c>
    </row>
    <row r="614" spans="1:4">
      <c r="A614" s="4">
        <v>2275</v>
      </c>
      <c r="B614" s="4">
        <v>15</v>
      </c>
      <c r="D614" s="4" t="s">
        <v>223</v>
      </c>
    </row>
    <row r="615" spans="1:4">
      <c r="A615" s="4">
        <v>2402</v>
      </c>
      <c r="B615" s="4">
        <v>15</v>
      </c>
      <c r="D615" s="4" t="s">
        <v>223</v>
      </c>
    </row>
    <row r="616" spans="1:4">
      <c r="A616" s="4">
        <v>2403</v>
      </c>
      <c r="B616" s="4">
        <v>15</v>
      </c>
      <c r="D616" s="4" t="s">
        <v>223</v>
      </c>
    </row>
    <row r="617" spans="1:4">
      <c r="A617" s="4">
        <v>2406</v>
      </c>
      <c r="B617" s="4">
        <v>15</v>
      </c>
      <c r="D617" s="4" t="s">
        <v>223</v>
      </c>
    </row>
    <row r="618" spans="1:4">
      <c r="A618" s="4">
        <v>2407</v>
      </c>
      <c r="B618" s="4">
        <v>15</v>
      </c>
      <c r="D618" s="4" t="s">
        <v>223</v>
      </c>
    </row>
    <row r="619" spans="1:4">
      <c r="A619" s="4">
        <v>2598</v>
      </c>
      <c r="B619" s="4">
        <v>15</v>
      </c>
      <c r="D619" s="4" t="s">
        <v>224</v>
      </c>
    </row>
    <row r="620" spans="1:4">
      <c r="A620" s="4">
        <v>2457</v>
      </c>
      <c r="B620" s="4">
        <v>15</v>
      </c>
      <c r="D620" s="4" t="s">
        <v>225</v>
      </c>
    </row>
    <row r="621" spans="1:4">
      <c r="A621" s="4">
        <v>2458</v>
      </c>
      <c r="B621" s="4">
        <v>15</v>
      </c>
      <c r="D621" s="4" t="s">
        <v>225</v>
      </c>
    </row>
    <row r="622" spans="1:4">
      <c r="A622" s="4">
        <v>2459</v>
      </c>
      <c r="B622" s="4">
        <v>15</v>
      </c>
      <c r="D622" s="4" t="s">
        <v>225</v>
      </c>
    </row>
    <row r="623" spans="1:4">
      <c r="A623" s="4">
        <v>2460</v>
      </c>
      <c r="B623" s="4">
        <v>15</v>
      </c>
      <c r="D623" s="4" t="s">
        <v>225</v>
      </c>
    </row>
    <row r="624" spans="1:4">
      <c r="A624" s="4">
        <v>2461</v>
      </c>
      <c r="B624" s="4">
        <v>15</v>
      </c>
      <c r="D624" s="4" t="s">
        <v>225</v>
      </c>
    </row>
    <row r="625" spans="1:4">
      <c r="A625" s="4">
        <v>2462</v>
      </c>
      <c r="B625" s="4">
        <v>15</v>
      </c>
      <c r="D625" s="4" t="s">
        <v>225</v>
      </c>
    </row>
    <row r="626" spans="1:4">
      <c r="A626" s="4">
        <v>978</v>
      </c>
      <c r="B626" s="4">
        <v>7</v>
      </c>
      <c r="C626" s="4" t="s">
        <v>59</v>
      </c>
      <c r="D626" s="4" t="s">
        <v>226</v>
      </c>
    </row>
    <row r="627" spans="1:4">
      <c r="A627" s="4">
        <v>979</v>
      </c>
      <c r="B627" s="4">
        <v>7</v>
      </c>
      <c r="C627" s="4" t="s">
        <v>59</v>
      </c>
      <c r="D627" s="4" t="s">
        <v>226</v>
      </c>
    </row>
    <row r="628" spans="1:4">
      <c r="A628" s="4">
        <v>980</v>
      </c>
      <c r="B628" s="4">
        <v>7</v>
      </c>
      <c r="C628" s="4" t="s">
        <v>59</v>
      </c>
      <c r="D628" s="4" t="s">
        <v>226</v>
      </c>
    </row>
    <row r="629" spans="1:4">
      <c r="A629" s="4">
        <v>981</v>
      </c>
      <c r="B629" s="4">
        <v>7</v>
      </c>
      <c r="C629" s="4" t="s">
        <v>59</v>
      </c>
      <c r="D629" s="4" t="s">
        <v>226</v>
      </c>
    </row>
    <row r="630" spans="1:4">
      <c r="A630" s="4">
        <v>982</v>
      </c>
      <c r="B630" s="4">
        <v>7</v>
      </c>
      <c r="C630" s="4" t="s">
        <v>59</v>
      </c>
      <c r="D630" s="4" t="s">
        <v>227</v>
      </c>
    </row>
    <row r="631" spans="1:4">
      <c r="A631" s="4">
        <v>983</v>
      </c>
      <c r="B631" s="4">
        <v>7</v>
      </c>
      <c r="C631" s="4" t="s">
        <v>59</v>
      </c>
      <c r="D631" s="4" t="s">
        <v>227</v>
      </c>
    </row>
    <row r="632" spans="1:4">
      <c r="A632" s="4">
        <v>984</v>
      </c>
      <c r="B632" s="4">
        <v>7</v>
      </c>
      <c r="C632" s="4" t="s">
        <v>59</v>
      </c>
      <c r="D632" s="4" t="s">
        <v>227</v>
      </c>
    </row>
    <row r="633" spans="1:4">
      <c r="A633" s="4">
        <v>985</v>
      </c>
      <c r="B633" s="4">
        <v>7</v>
      </c>
      <c r="C633" s="4" t="s">
        <v>59</v>
      </c>
      <c r="D633" s="4" t="s">
        <v>227</v>
      </c>
    </row>
    <row r="634" spans="1:4">
      <c r="A634" s="4">
        <v>2101</v>
      </c>
      <c r="B634" s="4">
        <v>14</v>
      </c>
      <c r="C634" s="4" t="s">
        <v>76</v>
      </c>
      <c r="D634" s="4" t="s">
        <v>228</v>
      </c>
    </row>
    <row r="635" spans="1:4">
      <c r="A635" s="4">
        <v>2102</v>
      </c>
      <c r="B635" s="4">
        <v>14</v>
      </c>
      <c r="C635" s="4" t="s">
        <v>76</v>
      </c>
      <c r="D635" s="4" t="s">
        <v>228</v>
      </c>
    </row>
    <row r="636" spans="1:4">
      <c r="A636" s="4">
        <v>2104</v>
      </c>
      <c r="B636" s="4">
        <v>14</v>
      </c>
      <c r="C636" s="4" t="s">
        <v>76</v>
      </c>
      <c r="D636" s="4" t="s">
        <v>228</v>
      </c>
    </row>
    <row r="637" spans="1:4">
      <c r="A637" s="4">
        <v>1651</v>
      </c>
      <c r="B637" s="4">
        <v>9</v>
      </c>
      <c r="C637" s="4" t="s">
        <v>50</v>
      </c>
      <c r="D637" s="4" t="s">
        <v>229</v>
      </c>
    </row>
    <row r="638" spans="1:4">
      <c r="A638" s="4">
        <v>1652</v>
      </c>
      <c r="B638" s="4">
        <v>9</v>
      </c>
      <c r="C638" s="4" t="s">
        <v>50</v>
      </c>
      <c r="D638" s="4" t="s">
        <v>229</v>
      </c>
    </row>
    <row r="639" spans="1:4">
      <c r="A639" s="4">
        <v>1653</v>
      </c>
      <c r="B639" s="4">
        <v>9</v>
      </c>
      <c r="C639" s="4" t="s">
        <v>50</v>
      </c>
      <c r="D639" s="4" t="s">
        <v>229</v>
      </c>
    </row>
    <row r="640" spans="1:4">
      <c r="A640" s="4">
        <v>1654</v>
      </c>
      <c r="B640" s="4">
        <v>9</v>
      </c>
      <c r="C640" s="4" t="s">
        <v>50</v>
      </c>
      <c r="D640" s="4" t="s">
        <v>229</v>
      </c>
    </row>
    <row r="641" spans="1:4">
      <c r="A641" s="4">
        <v>1655</v>
      </c>
      <c r="B641" s="4">
        <v>9</v>
      </c>
      <c r="C641" s="4" t="s">
        <v>50</v>
      </c>
      <c r="D641" s="4" t="s">
        <v>229</v>
      </c>
    </row>
    <row r="642" spans="1:4">
      <c r="A642" s="4">
        <v>543</v>
      </c>
      <c r="B642" s="4">
        <v>4</v>
      </c>
      <c r="C642" s="4" t="s">
        <v>144</v>
      </c>
      <c r="D642" s="4" t="s">
        <v>230</v>
      </c>
    </row>
    <row r="643" spans="1:4">
      <c r="A643" s="4">
        <v>544</v>
      </c>
      <c r="B643" s="4">
        <v>4</v>
      </c>
      <c r="C643" s="4" t="s">
        <v>144</v>
      </c>
      <c r="D643" s="4" t="s">
        <v>230</v>
      </c>
    </row>
    <row r="644" spans="1:4">
      <c r="A644" s="4">
        <v>545</v>
      </c>
      <c r="B644" s="4">
        <v>4</v>
      </c>
      <c r="C644" s="4" t="s">
        <v>144</v>
      </c>
      <c r="D644" s="4" t="s">
        <v>230</v>
      </c>
    </row>
    <row r="645" spans="1:4">
      <c r="A645" s="4">
        <v>546</v>
      </c>
      <c r="B645" s="4">
        <v>4</v>
      </c>
      <c r="C645" s="4" t="s">
        <v>144</v>
      </c>
      <c r="D645" s="4" t="s">
        <v>230</v>
      </c>
    </row>
    <row r="646" spans="1:4">
      <c r="A646" s="4">
        <v>547</v>
      </c>
      <c r="B646" s="4">
        <v>4</v>
      </c>
      <c r="C646" s="4" t="s">
        <v>144</v>
      </c>
      <c r="D646" s="4" t="s">
        <v>230</v>
      </c>
    </row>
    <row r="647" spans="1:4">
      <c r="A647" s="4">
        <v>548</v>
      </c>
      <c r="B647" s="4">
        <v>4</v>
      </c>
      <c r="C647" s="4" t="s">
        <v>144</v>
      </c>
      <c r="D647" s="4" t="s">
        <v>230</v>
      </c>
    </row>
    <row r="648" spans="1:4">
      <c r="A648" s="4">
        <v>521</v>
      </c>
      <c r="B648" s="4">
        <v>6</v>
      </c>
      <c r="C648" s="4" t="s">
        <v>44</v>
      </c>
      <c r="D648" s="4" t="s">
        <v>231</v>
      </c>
    </row>
    <row r="649" spans="1:4">
      <c r="A649" s="4">
        <v>627</v>
      </c>
      <c r="B649" s="4">
        <v>6</v>
      </c>
      <c r="C649" s="4" t="s">
        <v>44</v>
      </c>
      <c r="D649" s="4" t="s">
        <v>231</v>
      </c>
    </row>
    <row r="650" spans="1:4">
      <c r="A650" s="4">
        <v>688</v>
      </c>
      <c r="B650" s="4">
        <v>6</v>
      </c>
      <c r="C650" s="4" t="s">
        <v>44</v>
      </c>
      <c r="D650" s="4" t="s">
        <v>231</v>
      </c>
    </row>
    <row r="651" spans="1:4">
      <c r="A651" s="4">
        <v>2557</v>
      </c>
      <c r="B651" s="4">
        <v>6</v>
      </c>
      <c r="C651" s="4" t="s">
        <v>44</v>
      </c>
      <c r="D651" s="4" t="s">
        <v>231</v>
      </c>
    </row>
    <row r="652" spans="1:4">
      <c r="A652" s="4">
        <v>2202</v>
      </c>
      <c r="B652" s="4">
        <v>1</v>
      </c>
      <c r="C652" s="4" t="s">
        <v>81</v>
      </c>
      <c r="D652" s="4" t="s">
        <v>232</v>
      </c>
    </row>
    <row r="653" spans="1:4">
      <c r="A653" s="4">
        <v>2203</v>
      </c>
      <c r="B653" s="4">
        <v>1</v>
      </c>
      <c r="C653" s="4" t="s">
        <v>81</v>
      </c>
      <c r="D653" s="4" t="s">
        <v>232</v>
      </c>
    </row>
    <row r="654" spans="1:4">
      <c r="A654" s="4">
        <v>2204</v>
      </c>
      <c r="B654" s="4">
        <v>1</v>
      </c>
      <c r="C654" s="4" t="s">
        <v>81</v>
      </c>
      <c r="D654" s="4" t="s">
        <v>232</v>
      </c>
    </row>
    <row r="655" spans="1:4">
      <c r="A655" s="4">
        <v>2205</v>
      </c>
      <c r="B655" s="4">
        <v>1</v>
      </c>
      <c r="C655" s="4" t="s">
        <v>81</v>
      </c>
      <c r="D655" s="4" t="s">
        <v>232</v>
      </c>
    </row>
    <row r="656" spans="1:4">
      <c r="A656" s="4">
        <v>536</v>
      </c>
      <c r="B656" s="4">
        <v>5</v>
      </c>
      <c r="C656" s="4" t="s">
        <v>43</v>
      </c>
      <c r="D656" s="4" t="s">
        <v>233</v>
      </c>
    </row>
    <row r="657" spans="1:4">
      <c r="A657" s="4">
        <v>602</v>
      </c>
      <c r="B657" s="4">
        <v>5</v>
      </c>
      <c r="C657" s="4" t="s">
        <v>43</v>
      </c>
      <c r="D657" s="4" t="s">
        <v>233</v>
      </c>
    </row>
    <row r="658" spans="1:4">
      <c r="A658" s="4">
        <v>603</v>
      </c>
      <c r="B658" s="4">
        <v>5</v>
      </c>
      <c r="C658" s="4" t="s">
        <v>43</v>
      </c>
      <c r="D658" s="4" t="s">
        <v>233</v>
      </c>
    </row>
    <row r="659" spans="1:4">
      <c r="A659" s="4">
        <v>2497</v>
      </c>
      <c r="B659" s="4">
        <v>15</v>
      </c>
      <c r="C659" s="4" t="s">
        <v>49</v>
      </c>
      <c r="D659" s="4" t="s">
        <v>234</v>
      </c>
    </row>
    <row r="660" spans="1:4">
      <c r="A660" s="4">
        <v>2498</v>
      </c>
      <c r="B660" s="4">
        <v>15</v>
      </c>
      <c r="C660" s="4" t="s">
        <v>49</v>
      </c>
      <c r="D660" s="4" t="s">
        <v>234</v>
      </c>
    </row>
    <row r="661" spans="1:4">
      <c r="A661" s="4">
        <v>2499</v>
      </c>
      <c r="B661" s="4">
        <v>15</v>
      </c>
      <c r="C661" s="4" t="s">
        <v>49</v>
      </c>
      <c r="D661" s="4" t="s">
        <v>234</v>
      </c>
    </row>
    <row r="662" spans="1:4">
      <c r="A662" s="4">
        <v>2500</v>
      </c>
      <c r="B662" s="4">
        <v>15</v>
      </c>
      <c r="C662" s="4" t="s">
        <v>49</v>
      </c>
      <c r="D662" s="4" t="s">
        <v>234</v>
      </c>
    </row>
    <row r="663" spans="1:4">
      <c r="A663" s="4">
        <v>1061</v>
      </c>
      <c r="B663" s="4">
        <v>7</v>
      </c>
      <c r="C663" s="4" t="s">
        <v>63</v>
      </c>
      <c r="D663" s="4" t="s">
        <v>235</v>
      </c>
    </row>
    <row r="664" spans="1:4">
      <c r="A664" s="4">
        <v>1062</v>
      </c>
      <c r="B664" s="4">
        <v>7</v>
      </c>
      <c r="C664" s="4" t="s">
        <v>63</v>
      </c>
      <c r="D664" s="4" t="s">
        <v>235</v>
      </c>
    </row>
    <row r="665" spans="1:4">
      <c r="A665" s="4">
        <v>1063</v>
      </c>
      <c r="B665" s="4">
        <v>7</v>
      </c>
      <c r="C665" s="4" t="s">
        <v>63</v>
      </c>
      <c r="D665" s="4" t="s">
        <v>235</v>
      </c>
    </row>
    <row r="666" spans="1:4">
      <c r="A666" s="4">
        <v>1064</v>
      </c>
      <c r="B666" s="4">
        <v>7</v>
      </c>
      <c r="C666" s="4" t="s">
        <v>63</v>
      </c>
      <c r="D666" s="4" t="s">
        <v>235</v>
      </c>
    </row>
    <row r="667" spans="1:4">
      <c r="A667" s="4">
        <v>412</v>
      </c>
      <c r="B667" s="4">
        <v>5</v>
      </c>
      <c r="C667" s="4" t="s">
        <v>42</v>
      </c>
      <c r="D667" s="4" t="s">
        <v>236</v>
      </c>
    </row>
    <row r="668" spans="1:4">
      <c r="A668" s="4">
        <v>422</v>
      </c>
      <c r="B668" s="4">
        <v>5</v>
      </c>
      <c r="C668" s="4" t="s">
        <v>42</v>
      </c>
      <c r="D668" s="4" t="s">
        <v>236</v>
      </c>
    </row>
    <row r="669" spans="1:4">
      <c r="A669" s="4">
        <v>423</v>
      </c>
      <c r="B669" s="4">
        <v>5</v>
      </c>
      <c r="C669" s="4" t="s">
        <v>42</v>
      </c>
      <c r="D669" s="4" t="s">
        <v>236</v>
      </c>
    </row>
    <row r="670" spans="1:4">
      <c r="A670" s="4">
        <v>424</v>
      </c>
      <c r="B670" s="4">
        <v>5</v>
      </c>
      <c r="C670" s="4" t="s">
        <v>42</v>
      </c>
      <c r="D670" s="4" t="s">
        <v>236</v>
      </c>
    </row>
    <row r="671" spans="1:4">
      <c r="A671" s="4">
        <v>425</v>
      </c>
      <c r="B671" s="4">
        <v>5</v>
      </c>
      <c r="C671" s="4" t="s">
        <v>42</v>
      </c>
      <c r="D671" s="4" t="s">
        <v>236</v>
      </c>
    </row>
    <row r="672" spans="1:4">
      <c r="A672" s="4">
        <v>426</v>
      </c>
      <c r="B672" s="4">
        <v>5</v>
      </c>
      <c r="C672" s="4" t="s">
        <v>42</v>
      </c>
      <c r="D672" s="4" t="s">
        <v>236</v>
      </c>
    </row>
    <row r="673" spans="1:4">
      <c r="A673" s="4">
        <v>427</v>
      </c>
      <c r="B673" s="4">
        <v>5</v>
      </c>
      <c r="C673" s="4" t="s">
        <v>42</v>
      </c>
      <c r="D673" s="4" t="s">
        <v>236</v>
      </c>
    </row>
    <row r="674" spans="1:4">
      <c r="A674" s="4">
        <v>428</v>
      </c>
      <c r="B674" s="4">
        <v>5</v>
      </c>
      <c r="C674" s="4" t="s">
        <v>42</v>
      </c>
      <c r="D674" s="4" t="s">
        <v>236</v>
      </c>
    </row>
    <row r="675" spans="1:4">
      <c r="A675" s="4">
        <v>273</v>
      </c>
      <c r="B675" s="4">
        <v>4</v>
      </c>
      <c r="C675" s="4" t="s">
        <v>37</v>
      </c>
      <c r="D675" s="4" t="s">
        <v>237</v>
      </c>
    </row>
    <row r="676" spans="1:4">
      <c r="A676" s="4">
        <v>276</v>
      </c>
      <c r="B676" s="4">
        <v>4</v>
      </c>
      <c r="C676" s="4" t="s">
        <v>37</v>
      </c>
      <c r="D676" s="4" t="s">
        <v>237</v>
      </c>
    </row>
    <row r="677" spans="1:4">
      <c r="A677" s="4">
        <v>279</v>
      </c>
      <c r="B677" s="4">
        <v>4</v>
      </c>
      <c r="C677" s="4" t="s">
        <v>37</v>
      </c>
      <c r="D677" s="4" t="s">
        <v>237</v>
      </c>
    </row>
    <row r="678" spans="1:4">
      <c r="A678" s="4">
        <v>282</v>
      </c>
      <c r="B678" s="4">
        <v>4</v>
      </c>
      <c r="C678" s="4" t="s">
        <v>37</v>
      </c>
      <c r="D678" s="4" t="s">
        <v>237</v>
      </c>
    </row>
    <row r="679" spans="1:4">
      <c r="A679" s="4">
        <v>283</v>
      </c>
      <c r="B679" s="4">
        <v>4</v>
      </c>
      <c r="C679" s="4" t="s">
        <v>37</v>
      </c>
      <c r="D679" s="4" t="s">
        <v>237</v>
      </c>
    </row>
    <row r="680" spans="1:4">
      <c r="A680" s="4">
        <v>2292</v>
      </c>
      <c r="B680" s="4">
        <v>13</v>
      </c>
      <c r="C680" s="4" t="s">
        <v>86</v>
      </c>
      <c r="D680" s="4" t="s">
        <v>238</v>
      </c>
    </row>
    <row r="681" spans="1:4">
      <c r="A681" s="4">
        <v>2293</v>
      </c>
      <c r="B681" s="4">
        <v>13</v>
      </c>
      <c r="C681" s="4" t="s">
        <v>86</v>
      </c>
      <c r="D681" s="4" t="s">
        <v>238</v>
      </c>
    </row>
    <row r="682" spans="1:4">
      <c r="A682" s="4">
        <v>2294</v>
      </c>
      <c r="B682" s="4">
        <v>13</v>
      </c>
      <c r="C682" s="4" t="s">
        <v>86</v>
      </c>
      <c r="D682" s="4" t="s">
        <v>238</v>
      </c>
    </row>
    <row r="683" spans="1:4">
      <c r="A683" s="4">
        <v>2343</v>
      </c>
      <c r="B683" s="4">
        <v>13</v>
      </c>
      <c r="C683" s="4" t="s">
        <v>86</v>
      </c>
      <c r="D683" s="4" t="s">
        <v>238</v>
      </c>
    </row>
    <row r="684" spans="1:4">
      <c r="A684" s="4">
        <v>2344</v>
      </c>
      <c r="B684" s="4">
        <v>13</v>
      </c>
      <c r="C684" s="4" t="s">
        <v>86</v>
      </c>
      <c r="D684" s="4" t="s">
        <v>238</v>
      </c>
    </row>
    <row r="685" spans="1:4">
      <c r="A685" s="4">
        <v>2533</v>
      </c>
      <c r="B685" s="4">
        <v>13</v>
      </c>
      <c r="C685" s="4" t="s">
        <v>86</v>
      </c>
      <c r="D685" s="4" t="s">
        <v>238</v>
      </c>
    </row>
    <row r="686" spans="1:4">
      <c r="A686" s="4">
        <v>2547</v>
      </c>
      <c r="B686" s="4">
        <v>13</v>
      </c>
      <c r="C686" s="4" t="s">
        <v>86</v>
      </c>
      <c r="D686" s="4" t="s">
        <v>238</v>
      </c>
    </row>
    <row r="687" spans="1:4">
      <c r="A687" s="4">
        <v>1952</v>
      </c>
      <c r="B687" s="4">
        <v>13</v>
      </c>
      <c r="C687" s="4" t="s">
        <v>86</v>
      </c>
      <c r="D687" s="4" t="s">
        <v>239</v>
      </c>
    </row>
    <row r="688" spans="1:4">
      <c r="A688" s="4">
        <v>1953</v>
      </c>
      <c r="B688" s="4">
        <v>13</v>
      </c>
      <c r="C688" s="4" t="s">
        <v>86</v>
      </c>
      <c r="D688" s="4" t="s">
        <v>239</v>
      </c>
    </row>
    <row r="689" spans="1:4">
      <c r="A689" s="4">
        <v>1954</v>
      </c>
      <c r="B689" s="4">
        <v>13</v>
      </c>
      <c r="C689" s="4" t="s">
        <v>86</v>
      </c>
      <c r="D689" s="4" t="s">
        <v>239</v>
      </c>
    </row>
    <row r="690" spans="1:4">
      <c r="A690" s="4">
        <v>1956</v>
      </c>
      <c r="B690" s="4">
        <v>13</v>
      </c>
      <c r="C690" s="4" t="s">
        <v>86</v>
      </c>
      <c r="D690" s="4" t="s">
        <v>239</v>
      </c>
    </row>
    <row r="691" spans="1:4">
      <c r="A691" s="4">
        <v>1957</v>
      </c>
      <c r="B691" s="4">
        <v>13</v>
      </c>
      <c r="C691" s="4" t="s">
        <v>86</v>
      </c>
      <c r="D691" s="4" t="s">
        <v>239</v>
      </c>
    </row>
    <row r="692" spans="1:4">
      <c r="A692" s="4">
        <v>1958</v>
      </c>
      <c r="B692" s="4">
        <v>13</v>
      </c>
      <c r="C692" s="4" t="s">
        <v>86</v>
      </c>
      <c r="D692" s="4" t="s">
        <v>239</v>
      </c>
    </row>
    <row r="693" spans="1:4">
      <c r="A693" s="4">
        <v>224</v>
      </c>
      <c r="B693" s="4">
        <v>3</v>
      </c>
      <c r="C693" s="4" t="s">
        <v>34</v>
      </c>
      <c r="D693" s="4" t="s">
        <v>240</v>
      </c>
    </row>
    <row r="694" spans="1:4">
      <c r="A694" s="4">
        <v>225</v>
      </c>
      <c r="B694" s="4">
        <v>3</v>
      </c>
      <c r="C694" s="4" t="s">
        <v>34</v>
      </c>
      <c r="D694" s="4" t="s">
        <v>240</v>
      </c>
    </row>
    <row r="695" spans="1:4">
      <c r="A695" s="4">
        <v>226</v>
      </c>
      <c r="B695" s="4">
        <v>3</v>
      </c>
      <c r="C695" s="4" t="s">
        <v>34</v>
      </c>
      <c r="D695" s="4" t="s">
        <v>240</v>
      </c>
    </row>
    <row r="696" spans="1:4">
      <c r="A696" s="4">
        <v>227</v>
      </c>
      <c r="B696" s="4">
        <v>3</v>
      </c>
      <c r="C696" s="4" t="s">
        <v>34</v>
      </c>
      <c r="D696" s="4" t="s">
        <v>240</v>
      </c>
    </row>
    <row r="697" spans="1:4">
      <c r="A697" s="4">
        <v>228</v>
      </c>
      <c r="B697" s="4">
        <v>3</v>
      </c>
      <c r="C697" s="4" t="s">
        <v>34</v>
      </c>
      <c r="D697" s="4" t="s">
        <v>240</v>
      </c>
    </row>
    <row r="698" spans="1:4">
      <c r="A698" s="4">
        <v>229</v>
      </c>
      <c r="B698" s="4">
        <v>3</v>
      </c>
      <c r="C698" s="4" t="s">
        <v>34</v>
      </c>
      <c r="D698" s="4" t="s">
        <v>240</v>
      </c>
    </row>
    <row r="699" spans="1:4">
      <c r="A699" s="4">
        <v>387</v>
      </c>
      <c r="B699" s="4">
        <v>4</v>
      </c>
      <c r="C699" s="4" t="s">
        <v>39</v>
      </c>
      <c r="D699" s="4" t="s">
        <v>241</v>
      </c>
    </row>
    <row r="700" spans="1:4">
      <c r="A700" s="4">
        <v>388</v>
      </c>
      <c r="B700" s="4">
        <v>4</v>
      </c>
      <c r="C700" s="4" t="s">
        <v>39</v>
      </c>
      <c r="D700" s="4" t="s">
        <v>241</v>
      </c>
    </row>
    <row r="701" spans="1:4">
      <c r="A701" s="4">
        <v>389</v>
      </c>
      <c r="B701" s="4">
        <v>4</v>
      </c>
      <c r="C701" s="4" t="s">
        <v>39</v>
      </c>
      <c r="D701" s="4" t="s">
        <v>241</v>
      </c>
    </row>
    <row r="702" spans="1:4">
      <c r="A702" s="4">
        <v>390</v>
      </c>
      <c r="B702" s="4">
        <v>4</v>
      </c>
      <c r="C702" s="4" t="s">
        <v>39</v>
      </c>
      <c r="D702" s="4" t="s">
        <v>241</v>
      </c>
    </row>
    <row r="703" spans="1:4">
      <c r="A703" s="4">
        <v>2301</v>
      </c>
      <c r="B703" s="4">
        <v>4</v>
      </c>
      <c r="C703" s="4" t="s">
        <v>39</v>
      </c>
      <c r="D703" s="4" t="s">
        <v>241</v>
      </c>
    </row>
    <row r="704" spans="1:4">
      <c r="A704" s="4">
        <v>1995</v>
      </c>
      <c r="B704" s="4">
        <v>10</v>
      </c>
      <c r="C704" s="4" t="s">
        <v>55</v>
      </c>
      <c r="D704" s="4" t="s">
        <v>242</v>
      </c>
    </row>
    <row r="705" spans="1:4">
      <c r="A705" s="4">
        <v>1996</v>
      </c>
      <c r="B705" s="4">
        <v>10</v>
      </c>
      <c r="C705" s="4" t="s">
        <v>55</v>
      </c>
      <c r="D705" s="4" t="s">
        <v>242</v>
      </c>
    </row>
    <row r="706" spans="1:4">
      <c r="A706" s="4">
        <v>2004</v>
      </c>
      <c r="B706" s="4">
        <v>10</v>
      </c>
      <c r="C706" s="4" t="s">
        <v>55</v>
      </c>
      <c r="D706" s="4" t="s">
        <v>242</v>
      </c>
    </row>
    <row r="707" spans="1:4">
      <c r="A707" s="4">
        <v>2005</v>
      </c>
      <c r="B707" s="4">
        <v>10</v>
      </c>
      <c r="C707" s="4" t="s">
        <v>55</v>
      </c>
      <c r="D707" s="4" t="s">
        <v>242</v>
      </c>
    </row>
    <row r="708" spans="1:4">
      <c r="A708" s="4">
        <v>2006</v>
      </c>
      <c r="B708" s="4">
        <v>10</v>
      </c>
      <c r="C708" s="4" t="s">
        <v>55</v>
      </c>
      <c r="D708" s="4" t="s">
        <v>242</v>
      </c>
    </row>
    <row r="709" spans="1:4">
      <c r="A709" s="4">
        <v>2007</v>
      </c>
      <c r="B709" s="4">
        <v>10</v>
      </c>
      <c r="C709" s="4" t="s">
        <v>55</v>
      </c>
      <c r="D709" s="4" t="s">
        <v>242</v>
      </c>
    </row>
    <row r="710" spans="1:4">
      <c r="A710" s="4">
        <v>2257</v>
      </c>
      <c r="B710" s="4">
        <v>10</v>
      </c>
      <c r="C710" s="4" t="s">
        <v>55</v>
      </c>
      <c r="D710" s="4" t="s">
        <v>242</v>
      </c>
    </row>
    <row r="711" spans="1:4">
      <c r="A711" s="4">
        <v>313</v>
      </c>
      <c r="B711" s="4">
        <v>3</v>
      </c>
      <c r="C711" s="4" t="s">
        <v>28</v>
      </c>
      <c r="D711" s="4" t="s">
        <v>243</v>
      </c>
    </row>
    <row r="712" spans="1:4">
      <c r="A712" s="4">
        <v>315</v>
      </c>
      <c r="B712" s="4">
        <v>3</v>
      </c>
      <c r="C712" s="4" t="s">
        <v>28</v>
      </c>
      <c r="D712" s="4" t="s">
        <v>243</v>
      </c>
    </row>
    <row r="713" spans="1:4">
      <c r="A713" s="4">
        <v>316</v>
      </c>
      <c r="B713" s="4">
        <v>3</v>
      </c>
      <c r="C713" s="4" t="s">
        <v>28</v>
      </c>
      <c r="D713" s="4" t="s">
        <v>243</v>
      </c>
    </row>
    <row r="714" spans="1:4">
      <c r="A714" s="4">
        <v>695</v>
      </c>
      <c r="B714" s="4">
        <v>6</v>
      </c>
      <c r="C714" s="4" t="s">
        <v>44</v>
      </c>
      <c r="D714" s="4" t="s">
        <v>244</v>
      </c>
    </row>
    <row r="715" spans="1:4">
      <c r="A715" s="4">
        <v>1331</v>
      </c>
      <c r="B715" s="4">
        <v>11</v>
      </c>
      <c r="C715" s="4" t="s">
        <v>71</v>
      </c>
      <c r="D715" s="4" t="s">
        <v>245</v>
      </c>
    </row>
    <row r="716" spans="1:4">
      <c r="A716" s="4">
        <v>1332</v>
      </c>
      <c r="B716" s="4">
        <v>11</v>
      </c>
      <c r="C716" s="4" t="s">
        <v>71</v>
      </c>
      <c r="D716" s="4" t="s">
        <v>245</v>
      </c>
    </row>
    <row r="717" spans="1:4">
      <c r="A717" s="4">
        <v>1333</v>
      </c>
      <c r="B717" s="4">
        <v>11</v>
      </c>
      <c r="C717" s="4" t="s">
        <v>71</v>
      </c>
      <c r="D717" s="4" t="s">
        <v>245</v>
      </c>
    </row>
    <row r="718" spans="1:4">
      <c r="A718" s="4">
        <v>1334</v>
      </c>
      <c r="B718" s="4">
        <v>11</v>
      </c>
      <c r="C718" s="4" t="s">
        <v>71</v>
      </c>
      <c r="D718" s="4" t="s">
        <v>245</v>
      </c>
    </row>
    <row r="719" spans="1:4">
      <c r="A719" s="4">
        <v>1335</v>
      </c>
      <c r="B719" s="4">
        <v>11</v>
      </c>
      <c r="C719" s="4" t="s">
        <v>71</v>
      </c>
      <c r="D719" s="4" t="s">
        <v>245</v>
      </c>
    </row>
    <row r="720" spans="1:4">
      <c r="A720" s="4">
        <v>1336</v>
      </c>
      <c r="B720" s="4">
        <v>11</v>
      </c>
      <c r="C720" s="4" t="s">
        <v>71</v>
      </c>
      <c r="D720" s="4" t="s">
        <v>245</v>
      </c>
    </row>
    <row r="721" spans="1:4">
      <c r="A721" s="4">
        <v>1337</v>
      </c>
      <c r="B721" s="4">
        <v>11</v>
      </c>
      <c r="C721" s="4" t="s">
        <v>71</v>
      </c>
      <c r="D721" s="4" t="s">
        <v>245</v>
      </c>
    </row>
    <row r="722" spans="1:4">
      <c r="A722" s="4">
        <v>2</v>
      </c>
      <c r="B722" s="4">
        <v>1</v>
      </c>
      <c r="C722" s="4" t="s">
        <v>29</v>
      </c>
      <c r="D722" s="4" t="s">
        <v>246</v>
      </c>
    </row>
    <row r="723" spans="1:4">
      <c r="A723" s="4">
        <v>3</v>
      </c>
      <c r="B723" s="4">
        <v>1</v>
      </c>
      <c r="C723" s="4" t="s">
        <v>29</v>
      </c>
      <c r="D723" s="4" t="s">
        <v>246</v>
      </c>
    </row>
    <row r="724" spans="1:4">
      <c r="A724" s="4">
        <v>4</v>
      </c>
      <c r="B724" s="4">
        <v>1</v>
      </c>
      <c r="C724" s="4" t="s">
        <v>29</v>
      </c>
      <c r="D724" s="4" t="s">
        <v>246</v>
      </c>
    </row>
    <row r="725" spans="1:4">
      <c r="A725" s="4">
        <v>26</v>
      </c>
      <c r="B725" s="4">
        <v>1</v>
      </c>
      <c r="C725" s="4" t="s">
        <v>29</v>
      </c>
      <c r="D725" s="4" t="s">
        <v>246</v>
      </c>
    </row>
    <row r="726" spans="1:4">
      <c r="A726" s="4">
        <v>27</v>
      </c>
      <c r="B726" s="4">
        <v>1</v>
      </c>
      <c r="C726" s="4" t="s">
        <v>29</v>
      </c>
      <c r="D726" s="4" t="s">
        <v>246</v>
      </c>
    </row>
    <row r="727" spans="1:4">
      <c r="A727" s="4">
        <v>2518</v>
      </c>
      <c r="B727" s="4">
        <v>1</v>
      </c>
      <c r="C727" s="4" t="s">
        <v>29</v>
      </c>
      <c r="D727" s="4" t="s">
        <v>246</v>
      </c>
    </row>
    <row r="728" spans="1:4">
      <c r="A728" s="4">
        <v>2340</v>
      </c>
      <c r="B728" s="4">
        <v>13</v>
      </c>
      <c r="C728" s="4" t="s">
        <v>86</v>
      </c>
      <c r="D728" s="4" t="s">
        <v>247</v>
      </c>
    </row>
    <row r="729" spans="1:4">
      <c r="A729" s="4">
        <v>2341</v>
      </c>
      <c r="B729" s="4">
        <v>13</v>
      </c>
      <c r="C729" s="4" t="s">
        <v>86</v>
      </c>
      <c r="D729" s="4" t="s">
        <v>247</v>
      </c>
    </row>
    <row r="730" spans="1:4">
      <c r="A730" s="4">
        <v>2342</v>
      </c>
      <c r="B730" s="4">
        <v>13</v>
      </c>
      <c r="C730" s="4" t="s">
        <v>86</v>
      </c>
      <c r="D730" s="4" t="s">
        <v>247</v>
      </c>
    </row>
    <row r="731" spans="1:4">
      <c r="A731" s="4">
        <v>808</v>
      </c>
      <c r="B731" s="4">
        <v>6</v>
      </c>
      <c r="C731" s="4" t="s">
        <v>47</v>
      </c>
      <c r="D731" s="4" t="s">
        <v>248</v>
      </c>
    </row>
    <row r="732" spans="1:4">
      <c r="A732" s="4">
        <v>809</v>
      </c>
      <c r="B732" s="4">
        <v>6</v>
      </c>
      <c r="C732" s="4" t="s">
        <v>47</v>
      </c>
      <c r="D732" s="4" t="s">
        <v>248</v>
      </c>
    </row>
    <row r="733" spans="1:4">
      <c r="A733" s="4">
        <v>810</v>
      </c>
      <c r="B733" s="4">
        <v>6</v>
      </c>
      <c r="C733" s="4" t="s">
        <v>47</v>
      </c>
      <c r="D733" s="4" t="s">
        <v>248</v>
      </c>
    </row>
    <row r="734" spans="1:4">
      <c r="A734" s="4">
        <v>811</v>
      </c>
      <c r="B734" s="4">
        <v>6</v>
      </c>
      <c r="C734" s="4" t="s">
        <v>47</v>
      </c>
      <c r="D734" s="4" t="s">
        <v>248</v>
      </c>
    </row>
    <row r="735" spans="1:4">
      <c r="A735" s="4">
        <v>2591</v>
      </c>
      <c r="B735" s="4">
        <v>11</v>
      </c>
      <c r="C735" s="4" t="s">
        <v>75</v>
      </c>
      <c r="D735" s="4" t="s">
        <v>249</v>
      </c>
    </row>
    <row r="736" spans="1:4">
      <c r="A736" s="4">
        <v>1545</v>
      </c>
      <c r="B736" s="4">
        <v>9</v>
      </c>
      <c r="C736" s="4" t="s">
        <v>64</v>
      </c>
      <c r="D736" s="4" t="s">
        <v>250</v>
      </c>
    </row>
    <row r="737" spans="1:4">
      <c r="A737" s="4">
        <v>1546</v>
      </c>
      <c r="B737" s="4">
        <v>9</v>
      </c>
      <c r="C737" s="4" t="s">
        <v>64</v>
      </c>
      <c r="D737" s="4" t="s">
        <v>250</v>
      </c>
    </row>
    <row r="738" spans="1:4">
      <c r="A738" s="4">
        <v>1547</v>
      </c>
      <c r="B738" s="4">
        <v>9</v>
      </c>
      <c r="C738" s="4" t="s">
        <v>64</v>
      </c>
      <c r="D738" s="4" t="s">
        <v>250</v>
      </c>
    </row>
    <row r="739" spans="1:4">
      <c r="A739" s="4">
        <v>1548</v>
      </c>
      <c r="B739" s="4">
        <v>9</v>
      </c>
      <c r="C739" s="4" t="s">
        <v>64</v>
      </c>
      <c r="D739" s="4" t="s">
        <v>250</v>
      </c>
    </row>
    <row r="740" spans="1:4">
      <c r="A740" s="4">
        <v>1549</v>
      </c>
      <c r="B740" s="4">
        <v>9</v>
      </c>
      <c r="C740" s="4" t="s">
        <v>64</v>
      </c>
      <c r="D740" s="4" t="s">
        <v>250</v>
      </c>
    </row>
    <row r="741" spans="1:4">
      <c r="A741" s="4">
        <v>492</v>
      </c>
      <c r="B741" s="4">
        <v>5</v>
      </c>
      <c r="C741" s="4" t="s">
        <v>45</v>
      </c>
      <c r="D741" s="4" t="s">
        <v>251</v>
      </c>
    </row>
    <row r="742" spans="1:4">
      <c r="A742" s="4">
        <v>493</v>
      </c>
      <c r="B742" s="4">
        <v>5</v>
      </c>
      <c r="C742" s="4" t="s">
        <v>45</v>
      </c>
      <c r="D742" s="4" t="s">
        <v>251</v>
      </c>
    </row>
    <row r="743" spans="1:4">
      <c r="A743" s="4">
        <v>494</v>
      </c>
      <c r="B743" s="4">
        <v>5</v>
      </c>
      <c r="C743" s="4" t="s">
        <v>45</v>
      </c>
      <c r="D743" s="4" t="s">
        <v>251</v>
      </c>
    </row>
    <row r="744" spans="1:4">
      <c r="A744" s="4">
        <v>495</v>
      </c>
      <c r="B744" s="4">
        <v>5</v>
      </c>
      <c r="C744" s="4" t="s">
        <v>45</v>
      </c>
      <c r="D744" s="4" t="s">
        <v>251</v>
      </c>
    </row>
    <row r="745" spans="1:4">
      <c r="A745" s="4">
        <v>496</v>
      </c>
      <c r="B745" s="4">
        <v>5</v>
      </c>
      <c r="C745" s="4" t="s">
        <v>45</v>
      </c>
      <c r="D745" s="4" t="s">
        <v>251</v>
      </c>
    </row>
    <row r="746" spans="1:4">
      <c r="A746" s="4">
        <v>497</v>
      </c>
      <c r="B746" s="4">
        <v>5</v>
      </c>
      <c r="C746" s="4" t="s">
        <v>45</v>
      </c>
      <c r="D746" s="4" t="s">
        <v>251</v>
      </c>
    </row>
    <row r="747" spans="1:4">
      <c r="A747" s="4">
        <v>499</v>
      </c>
      <c r="B747" s="4">
        <v>5</v>
      </c>
      <c r="C747" s="4" t="s">
        <v>45</v>
      </c>
      <c r="D747" s="4" t="s">
        <v>251</v>
      </c>
    </row>
    <row r="748" spans="1:4">
      <c r="A748" s="4">
        <v>500</v>
      </c>
      <c r="B748" s="4">
        <v>5</v>
      </c>
      <c r="C748" s="4" t="s">
        <v>45</v>
      </c>
      <c r="D748" s="4" t="s">
        <v>251</v>
      </c>
    </row>
    <row r="749" spans="1:4">
      <c r="A749" s="4">
        <v>1716</v>
      </c>
      <c r="B749" s="4">
        <v>1</v>
      </c>
      <c r="C749" s="4" t="s">
        <v>78</v>
      </c>
      <c r="D749" s="4" t="s">
        <v>252</v>
      </c>
    </row>
    <row r="750" spans="1:4">
      <c r="A750" s="4">
        <v>1718</v>
      </c>
      <c r="B750" s="4">
        <v>1</v>
      </c>
      <c r="C750" s="4" t="s">
        <v>78</v>
      </c>
      <c r="D750" s="4" t="s">
        <v>252</v>
      </c>
    </row>
    <row r="751" spans="1:4">
      <c r="A751" s="4">
        <v>508</v>
      </c>
      <c r="B751" s="4">
        <v>5</v>
      </c>
      <c r="C751" s="4" t="s">
        <v>45</v>
      </c>
      <c r="D751" s="4" t="s">
        <v>253</v>
      </c>
    </row>
    <row r="752" spans="1:4">
      <c r="A752" s="4">
        <v>509</v>
      </c>
      <c r="B752" s="4">
        <v>5</v>
      </c>
      <c r="C752" s="4" t="s">
        <v>45</v>
      </c>
      <c r="D752" s="4" t="s">
        <v>253</v>
      </c>
    </row>
    <row r="753" spans="1:4">
      <c r="A753" s="4">
        <v>511</v>
      </c>
      <c r="B753" s="4">
        <v>5</v>
      </c>
      <c r="C753" s="4" t="s">
        <v>45</v>
      </c>
      <c r="D753" s="4" t="s">
        <v>253</v>
      </c>
    </row>
    <row r="754" spans="1:4">
      <c r="A754" s="4">
        <v>514</v>
      </c>
      <c r="B754" s="4">
        <v>5</v>
      </c>
      <c r="C754" s="4" t="s">
        <v>45</v>
      </c>
      <c r="D754" s="4" t="s">
        <v>253</v>
      </c>
    </row>
    <row r="755" spans="1:4">
      <c r="A755" s="4">
        <v>516</v>
      </c>
      <c r="B755" s="4">
        <v>5</v>
      </c>
      <c r="C755" s="4" t="s">
        <v>45</v>
      </c>
      <c r="D755" s="4" t="s">
        <v>253</v>
      </c>
    </row>
    <row r="756" spans="1:4">
      <c r="A756" s="4">
        <v>517</v>
      </c>
      <c r="B756" s="4">
        <v>5</v>
      </c>
      <c r="C756" s="4" t="s">
        <v>45</v>
      </c>
      <c r="D756" s="4" t="s">
        <v>253</v>
      </c>
    </row>
    <row r="757" spans="1:4">
      <c r="A757" s="4">
        <v>518</v>
      </c>
      <c r="B757" s="4">
        <v>5</v>
      </c>
      <c r="C757" s="4" t="s">
        <v>45</v>
      </c>
      <c r="D757" s="4" t="s">
        <v>253</v>
      </c>
    </row>
    <row r="758" spans="1:4">
      <c r="A758" s="4">
        <v>2572</v>
      </c>
      <c r="B758" s="4">
        <v>4</v>
      </c>
      <c r="C758" s="4" t="s">
        <v>39</v>
      </c>
      <c r="D758" s="4" t="s">
        <v>254</v>
      </c>
    </row>
    <row r="759" spans="1:4">
      <c r="A759" s="4">
        <v>1295</v>
      </c>
      <c r="B759" s="4">
        <v>11</v>
      </c>
      <c r="C759" s="4" t="s">
        <v>70</v>
      </c>
      <c r="D759" s="4" t="s">
        <v>255</v>
      </c>
    </row>
    <row r="760" spans="1:4">
      <c r="A760" s="4">
        <v>1296</v>
      </c>
      <c r="B760" s="4">
        <v>11</v>
      </c>
      <c r="C760" s="4" t="s">
        <v>70</v>
      </c>
      <c r="D760" s="4" t="s">
        <v>255</v>
      </c>
    </row>
    <row r="761" spans="1:4">
      <c r="A761" s="4">
        <v>1297</v>
      </c>
      <c r="B761" s="4">
        <v>11</v>
      </c>
      <c r="C761" s="4" t="s">
        <v>70</v>
      </c>
      <c r="D761" s="4" t="s">
        <v>255</v>
      </c>
    </row>
    <row r="762" spans="1:4">
      <c r="A762" s="4">
        <v>1298</v>
      </c>
      <c r="B762" s="4">
        <v>11</v>
      </c>
      <c r="C762" s="4" t="s">
        <v>70</v>
      </c>
      <c r="D762" s="4" t="s">
        <v>255</v>
      </c>
    </row>
    <row r="763" spans="1:4">
      <c r="A763" s="4">
        <v>1299</v>
      </c>
      <c r="B763" s="4">
        <v>11</v>
      </c>
      <c r="C763" s="4" t="s">
        <v>70</v>
      </c>
      <c r="D763" s="4" t="s">
        <v>255</v>
      </c>
    </row>
    <row r="764" spans="1:4">
      <c r="A764" s="4">
        <v>1300</v>
      </c>
      <c r="B764" s="4">
        <v>11</v>
      </c>
      <c r="C764" s="4" t="s">
        <v>70</v>
      </c>
      <c r="D764" s="4" t="s">
        <v>255</v>
      </c>
    </row>
    <row r="765" spans="1:4">
      <c r="A765" s="4">
        <v>1301</v>
      </c>
      <c r="B765" s="4">
        <v>11</v>
      </c>
      <c r="C765" s="4" t="s">
        <v>70</v>
      </c>
      <c r="D765" s="4" t="s">
        <v>255</v>
      </c>
    </row>
    <row r="766" spans="1:4">
      <c r="A766" s="4">
        <v>1302</v>
      </c>
      <c r="B766" s="4">
        <v>11</v>
      </c>
      <c r="C766" s="4" t="s">
        <v>70</v>
      </c>
      <c r="D766" s="4" t="s">
        <v>255</v>
      </c>
    </row>
    <row r="767" spans="1:4">
      <c r="A767" s="4">
        <v>1303</v>
      </c>
      <c r="B767" s="4">
        <v>11</v>
      </c>
      <c r="C767" s="4" t="s">
        <v>70</v>
      </c>
      <c r="D767" s="4" t="s">
        <v>255</v>
      </c>
    </row>
    <row r="768" spans="1:4">
      <c r="A768" s="4">
        <v>1295</v>
      </c>
      <c r="B768" s="4">
        <v>12</v>
      </c>
      <c r="C768" s="4" t="s">
        <v>73</v>
      </c>
      <c r="D768" s="4" t="s">
        <v>255</v>
      </c>
    </row>
    <row r="769" spans="1:4">
      <c r="A769" s="4">
        <v>1296</v>
      </c>
      <c r="B769" s="4">
        <v>12</v>
      </c>
      <c r="C769" s="4" t="s">
        <v>73</v>
      </c>
      <c r="D769" s="4" t="s">
        <v>255</v>
      </c>
    </row>
    <row r="770" spans="1:4">
      <c r="A770" s="4">
        <v>1297</v>
      </c>
      <c r="B770" s="4">
        <v>12</v>
      </c>
      <c r="C770" s="4" t="s">
        <v>73</v>
      </c>
      <c r="D770" s="4" t="s">
        <v>255</v>
      </c>
    </row>
    <row r="771" spans="1:4">
      <c r="A771" s="4">
        <v>614</v>
      </c>
      <c r="B771" s="4">
        <v>5</v>
      </c>
      <c r="C771" s="4" t="s">
        <v>51</v>
      </c>
      <c r="D771" s="4" t="s">
        <v>256</v>
      </c>
    </row>
    <row r="772" spans="1:4">
      <c r="A772" s="4">
        <v>615</v>
      </c>
      <c r="B772" s="4">
        <v>5</v>
      </c>
      <c r="C772" s="4" t="s">
        <v>51</v>
      </c>
      <c r="D772" s="4" t="s">
        <v>256</v>
      </c>
    </row>
    <row r="773" spans="1:4">
      <c r="A773" s="4">
        <v>617</v>
      </c>
      <c r="B773" s="4">
        <v>5</v>
      </c>
      <c r="C773" s="4" t="s">
        <v>51</v>
      </c>
      <c r="D773" s="4" t="s">
        <v>256</v>
      </c>
    </row>
    <row r="774" spans="1:4">
      <c r="A774" s="4">
        <v>618</v>
      </c>
      <c r="B774" s="4">
        <v>5</v>
      </c>
      <c r="C774" s="4" t="s">
        <v>51</v>
      </c>
      <c r="D774" s="4" t="s">
        <v>256</v>
      </c>
    </row>
    <row r="775" spans="1:4">
      <c r="A775" s="4">
        <v>619</v>
      </c>
      <c r="B775" s="4">
        <v>5</v>
      </c>
      <c r="C775" s="4" t="s">
        <v>51</v>
      </c>
      <c r="D775" s="4" t="s">
        <v>256</v>
      </c>
    </row>
    <row r="776" spans="1:4">
      <c r="A776" s="4">
        <v>397</v>
      </c>
      <c r="B776" s="4">
        <v>2</v>
      </c>
      <c r="C776" s="4" t="s">
        <v>40</v>
      </c>
      <c r="D776" s="4" t="s">
        <v>257</v>
      </c>
    </row>
    <row r="777" spans="1:4">
      <c r="A777" s="4">
        <v>398</v>
      </c>
      <c r="B777" s="4">
        <v>2</v>
      </c>
      <c r="C777" s="4" t="s">
        <v>40</v>
      </c>
      <c r="D777" s="4" t="s">
        <v>257</v>
      </c>
    </row>
    <row r="778" spans="1:4">
      <c r="A778" s="4">
        <v>399</v>
      </c>
      <c r="B778" s="4">
        <v>2</v>
      </c>
      <c r="C778" s="4" t="s">
        <v>40</v>
      </c>
      <c r="D778" s="4" t="s">
        <v>257</v>
      </c>
    </row>
    <row r="779" spans="1:4">
      <c r="A779" s="4">
        <v>400</v>
      </c>
      <c r="B779" s="4">
        <v>2</v>
      </c>
      <c r="C779" s="4" t="s">
        <v>40</v>
      </c>
      <c r="D779" s="4" t="s">
        <v>257</v>
      </c>
    </row>
    <row r="780" spans="1:4">
      <c r="A780" s="4">
        <v>401</v>
      </c>
      <c r="B780" s="4">
        <v>2</v>
      </c>
      <c r="C780" s="4" t="s">
        <v>40</v>
      </c>
      <c r="D780" s="4" t="s">
        <v>257</v>
      </c>
    </row>
    <row r="781" spans="1:4">
      <c r="A781" s="4">
        <v>525</v>
      </c>
      <c r="B781" s="4">
        <v>5</v>
      </c>
      <c r="C781" s="4" t="s">
        <v>45</v>
      </c>
      <c r="D781" s="4" t="s">
        <v>258</v>
      </c>
    </row>
    <row r="782" spans="1:4">
      <c r="A782" s="4">
        <v>526</v>
      </c>
      <c r="B782" s="4">
        <v>5</v>
      </c>
      <c r="C782" s="4" t="s">
        <v>45</v>
      </c>
      <c r="D782" s="4" t="s">
        <v>258</v>
      </c>
    </row>
    <row r="783" spans="1:4">
      <c r="A783" s="4">
        <v>527</v>
      </c>
      <c r="B783" s="4">
        <v>5</v>
      </c>
      <c r="C783" s="4" t="s">
        <v>45</v>
      </c>
      <c r="D783" s="4" t="s">
        <v>258</v>
      </c>
    </row>
    <row r="784" spans="1:4">
      <c r="A784" s="4">
        <v>528</v>
      </c>
      <c r="B784" s="4">
        <v>5</v>
      </c>
      <c r="C784" s="4" t="s">
        <v>45</v>
      </c>
      <c r="D784" s="4" t="s">
        <v>258</v>
      </c>
    </row>
    <row r="785" spans="1:4">
      <c r="A785" s="4">
        <v>529</v>
      </c>
      <c r="B785" s="4">
        <v>5</v>
      </c>
      <c r="C785" s="4" t="s">
        <v>45</v>
      </c>
      <c r="D785" s="4" t="s">
        <v>258</v>
      </c>
    </row>
    <row r="786" spans="1:4">
      <c r="A786" s="4">
        <v>530</v>
      </c>
      <c r="B786" s="4">
        <v>5</v>
      </c>
      <c r="C786" s="4" t="s">
        <v>45</v>
      </c>
      <c r="D786" s="4" t="s">
        <v>258</v>
      </c>
    </row>
    <row r="787" spans="1:4">
      <c r="A787" s="4">
        <v>1885</v>
      </c>
      <c r="B787" s="4">
        <v>12</v>
      </c>
      <c r="C787" s="4" t="s">
        <v>97</v>
      </c>
      <c r="D787" s="4" t="s">
        <v>259</v>
      </c>
    </row>
    <row r="788" spans="1:4">
      <c r="A788" s="4">
        <v>1886</v>
      </c>
      <c r="B788" s="4">
        <v>12</v>
      </c>
      <c r="C788" s="4" t="s">
        <v>97</v>
      </c>
      <c r="D788" s="4" t="s">
        <v>259</v>
      </c>
    </row>
    <row r="789" spans="1:4">
      <c r="A789" s="4">
        <v>1887</v>
      </c>
      <c r="B789" s="4">
        <v>12</v>
      </c>
      <c r="C789" s="4" t="s">
        <v>97</v>
      </c>
      <c r="D789" s="4" t="s">
        <v>259</v>
      </c>
    </row>
    <row r="790" spans="1:4">
      <c r="A790" s="4">
        <v>1888</v>
      </c>
      <c r="B790" s="4">
        <v>12</v>
      </c>
      <c r="C790" s="4" t="s">
        <v>97</v>
      </c>
      <c r="D790" s="4" t="s">
        <v>259</v>
      </c>
    </row>
    <row r="791" spans="1:4">
      <c r="A791" s="4">
        <v>1889</v>
      </c>
      <c r="B791" s="4">
        <v>12</v>
      </c>
      <c r="C791" s="4" t="s">
        <v>97</v>
      </c>
      <c r="D791" s="4" t="s">
        <v>259</v>
      </c>
    </row>
    <row r="792" spans="1:4">
      <c r="A792" s="4">
        <v>1194</v>
      </c>
      <c r="B792" s="4">
        <v>7</v>
      </c>
      <c r="C792" s="4" t="s">
        <v>66</v>
      </c>
      <c r="D792" s="4" t="s">
        <v>260</v>
      </c>
    </row>
    <row r="793" spans="1:4">
      <c r="A793" s="4">
        <v>1117</v>
      </c>
      <c r="B793" s="4">
        <v>7</v>
      </c>
      <c r="C793" s="4" t="s">
        <v>66</v>
      </c>
      <c r="D793" s="4" t="s">
        <v>261</v>
      </c>
    </row>
    <row r="794" spans="1:4">
      <c r="A794" s="4">
        <v>1118</v>
      </c>
      <c r="B794" s="4">
        <v>7</v>
      </c>
      <c r="C794" s="4" t="s">
        <v>66</v>
      </c>
      <c r="D794" s="4" t="s">
        <v>261</v>
      </c>
    </row>
    <row r="795" spans="1:4">
      <c r="A795" s="4">
        <v>1119</v>
      </c>
      <c r="B795" s="4">
        <v>7</v>
      </c>
      <c r="C795" s="4" t="s">
        <v>66</v>
      </c>
      <c r="D795" s="4" t="s">
        <v>261</v>
      </c>
    </row>
    <row r="796" spans="1:4">
      <c r="A796" s="4">
        <v>1162</v>
      </c>
      <c r="B796" s="4">
        <v>7</v>
      </c>
      <c r="C796" s="4" t="s">
        <v>66</v>
      </c>
      <c r="D796" s="4" t="s">
        <v>261</v>
      </c>
    </row>
    <row r="797" spans="1:4">
      <c r="A797" s="4">
        <v>2544</v>
      </c>
      <c r="B797" s="4">
        <v>7</v>
      </c>
      <c r="C797" s="4" t="s">
        <v>66</v>
      </c>
      <c r="D797" s="4" t="s">
        <v>261</v>
      </c>
    </row>
    <row r="798" spans="1:4">
      <c r="A798" s="4">
        <v>620</v>
      </c>
      <c r="B798" s="4">
        <v>5</v>
      </c>
      <c r="C798" s="4" t="s">
        <v>51</v>
      </c>
      <c r="D798" s="4" t="s">
        <v>262</v>
      </c>
    </row>
    <row r="799" spans="1:4">
      <c r="A799" s="4">
        <v>621</v>
      </c>
      <c r="B799" s="4">
        <v>5</v>
      </c>
      <c r="C799" s="4" t="s">
        <v>51</v>
      </c>
      <c r="D799" s="4" t="s">
        <v>262</v>
      </c>
    </row>
    <row r="800" spans="1:4">
      <c r="A800" s="4">
        <v>622</v>
      </c>
      <c r="B800" s="4">
        <v>5</v>
      </c>
      <c r="C800" s="4" t="s">
        <v>51</v>
      </c>
      <c r="D800" s="4" t="s">
        <v>262</v>
      </c>
    </row>
    <row r="801" spans="1:4">
      <c r="A801" s="4">
        <v>623</v>
      </c>
      <c r="B801" s="4">
        <v>5</v>
      </c>
      <c r="C801" s="4" t="s">
        <v>51</v>
      </c>
      <c r="D801" s="4" t="s">
        <v>262</v>
      </c>
    </row>
    <row r="802" spans="1:4">
      <c r="A802" s="4">
        <v>624</v>
      </c>
      <c r="B802" s="4">
        <v>5</v>
      </c>
      <c r="C802" s="4" t="s">
        <v>51</v>
      </c>
      <c r="D802" s="4" t="s">
        <v>262</v>
      </c>
    </row>
    <row r="803" spans="1:4">
      <c r="A803" s="4">
        <v>625</v>
      </c>
      <c r="B803" s="4">
        <v>5</v>
      </c>
      <c r="C803" s="4" t="s">
        <v>51</v>
      </c>
      <c r="D803" s="4" t="s">
        <v>262</v>
      </c>
    </row>
    <row r="804" spans="1:4">
      <c r="A804" s="4">
        <v>789</v>
      </c>
      <c r="B804" s="4">
        <v>6</v>
      </c>
      <c r="C804" s="4" t="s">
        <v>46</v>
      </c>
      <c r="D804" s="4" t="s">
        <v>263</v>
      </c>
    </row>
    <row r="805" spans="1:4">
      <c r="A805" s="4">
        <v>790</v>
      </c>
      <c r="B805" s="4">
        <v>6</v>
      </c>
      <c r="C805" s="4" t="s">
        <v>46</v>
      </c>
      <c r="D805" s="4" t="s">
        <v>263</v>
      </c>
    </row>
    <row r="806" spans="1:4">
      <c r="A806" s="4">
        <v>791</v>
      </c>
      <c r="B806" s="4">
        <v>6</v>
      </c>
      <c r="C806" s="4" t="s">
        <v>46</v>
      </c>
      <c r="D806" s="4" t="s">
        <v>263</v>
      </c>
    </row>
    <row r="807" spans="1:4">
      <c r="A807" s="4">
        <v>792</v>
      </c>
      <c r="B807" s="4">
        <v>6</v>
      </c>
      <c r="C807" s="4" t="s">
        <v>46</v>
      </c>
      <c r="D807" s="4" t="s">
        <v>263</v>
      </c>
    </row>
    <row r="808" spans="1:4">
      <c r="A808" s="4">
        <v>793</v>
      </c>
      <c r="B808" s="4">
        <v>6</v>
      </c>
      <c r="C808" s="4" t="s">
        <v>46</v>
      </c>
      <c r="D808" s="4" t="s">
        <v>263</v>
      </c>
    </row>
    <row r="809" spans="1:4">
      <c r="A809" s="4">
        <v>794</v>
      </c>
      <c r="B809" s="4">
        <v>6</v>
      </c>
      <c r="C809" s="4" t="s">
        <v>46</v>
      </c>
      <c r="D809" s="4" t="s">
        <v>263</v>
      </c>
    </row>
    <row r="810" spans="1:4">
      <c r="A810" s="4">
        <v>1273</v>
      </c>
      <c r="B810" s="4">
        <v>13</v>
      </c>
      <c r="C810" s="4" t="s">
        <v>69</v>
      </c>
      <c r="D810" s="4" t="s">
        <v>264</v>
      </c>
    </row>
    <row r="811" spans="1:4">
      <c r="A811" s="4">
        <v>2066</v>
      </c>
      <c r="B811" s="4">
        <v>13</v>
      </c>
      <c r="C811" s="4" t="s">
        <v>69</v>
      </c>
      <c r="D811" s="4" t="s">
        <v>264</v>
      </c>
    </row>
    <row r="812" spans="1:4">
      <c r="A812" s="4">
        <v>2067</v>
      </c>
      <c r="B812" s="4">
        <v>13</v>
      </c>
      <c r="C812" s="4" t="s">
        <v>69</v>
      </c>
      <c r="D812" s="4" t="s">
        <v>264</v>
      </c>
    </row>
    <row r="813" spans="1:4">
      <c r="A813" s="4">
        <v>2098</v>
      </c>
      <c r="B813" s="4">
        <v>13</v>
      </c>
      <c r="C813" s="4" t="s">
        <v>69</v>
      </c>
      <c r="D813" s="4" t="s">
        <v>264</v>
      </c>
    </row>
    <row r="814" spans="1:4">
      <c r="A814" s="4">
        <v>2550</v>
      </c>
      <c r="B814" s="4">
        <v>13</v>
      </c>
      <c r="C814" s="4" t="s">
        <v>69</v>
      </c>
      <c r="D814" s="4" t="s">
        <v>264</v>
      </c>
    </row>
    <row r="815" spans="1:4">
      <c r="A815" s="4">
        <v>1459</v>
      </c>
      <c r="B815" s="4">
        <v>12</v>
      </c>
      <c r="C815" s="4" t="s">
        <v>73</v>
      </c>
      <c r="D815" s="4" t="s">
        <v>265</v>
      </c>
    </row>
    <row r="816" spans="1:4">
      <c r="A816" s="4">
        <v>1460</v>
      </c>
      <c r="B816" s="4">
        <v>12</v>
      </c>
      <c r="C816" s="4" t="s">
        <v>73</v>
      </c>
      <c r="D816" s="4" t="s">
        <v>265</v>
      </c>
    </row>
    <row r="817" spans="1:4">
      <c r="A817" s="4">
        <v>1461</v>
      </c>
      <c r="B817" s="4">
        <v>12</v>
      </c>
      <c r="C817" s="4" t="s">
        <v>73</v>
      </c>
      <c r="D817" s="4" t="s">
        <v>265</v>
      </c>
    </row>
    <row r="818" spans="1:4">
      <c r="A818" s="4">
        <v>1462</v>
      </c>
      <c r="B818" s="4">
        <v>12</v>
      </c>
      <c r="C818" s="4" t="s">
        <v>73</v>
      </c>
      <c r="D818" s="4" t="s">
        <v>265</v>
      </c>
    </row>
    <row r="819" spans="1:4">
      <c r="A819" s="4">
        <v>1463</v>
      </c>
      <c r="B819" s="4">
        <v>12</v>
      </c>
      <c r="C819" s="4" t="s">
        <v>73</v>
      </c>
      <c r="D819" s="4" t="s">
        <v>265</v>
      </c>
    </row>
    <row r="820" spans="1:4">
      <c r="A820" s="4">
        <v>1464</v>
      </c>
      <c r="B820" s="4">
        <v>12</v>
      </c>
      <c r="C820" s="4" t="s">
        <v>73</v>
      </c>
      <c r="D820" s="4" t="s">
        <v>265</v>
      </c>
    </row>
    <row r="821" spans="1:4">
      <c r="A821" s="4">
        <v>1719</v>
      </c>
      <c r="B821" s="4">
        <v>1</v>
      </c>
      <c r="C821" s="4" t="s">
        <v>81</v>
      </c>
      <c r="D821" s="4" t="s">
        <v>266</v>
      </c>
    </row>
    <row r="822" spans="1:4">
      <c r="A822" s="4">
        <v>1720</v>
      </c>
      <c r="B822" s="4">
        <v>1</v>
      </c>
      <c r="C822" s="4" t="s">
        <v>81</v>
      </c>
      <c r="D822" s="4" t="s">
        <v>266</v>
      </c>
    </row>
    <row r="823" spans="1:4">
      <c r="A823" s="4">
        <v>1721</v>
      </c>
      <c r="B823" s="4">
        <v>1</v>
      </c>
      <c r="C823" s="4" t="s">
        <v>81</v>
      </c>
      <c r="D823" s="4" t="s">
        <v>266</v>
      </c>
    </row>
    <row r="824" spans="1:4">
      <c r="A824" s="4">
        <v>1175</v>
      </c>
      <c r="B824" s="4">
        <v>7</v>
      </c>
      <c r="C824" s="4" t="s">
        <v>57</v>
      </c>
      <c r="D824" s="4" t="s">
        <v>267</v>
      </c>
    </row>
    <row r="825" spans="1:4">
      <c r="A825" s="4">
        <v>1176</v>
      </c>
      <c r="B825" s="4">
        <v>7</v>
      </c>
      <c r="C825" s="4" t="s">
        <v>57</v>
      </c>
      <c r="D825" s="4" t="s">
        <v>267</v>
      </c>
    </row>
    <row r="826" spans="1:4">
      <c r="A826" s="4">
        <v>1177</v>
      </c>
      <c r="B826" s="4">
        <v>7</v>
      </c>
      <c r="C826" s="4" t="s">
        <v>57</v>
      </c>
      <c r="D826" s="4" t="s">
        <v>267</v>
      </c>
    </row>
    <row r="827" spans="1:4">
      <c r="A827" s="4">
        <v>1178</v>
      </c>
      <c r="B827" s="4">
        <v>7</v>
      </c>
      <c r="C827" s="4" t="s">
        <v>57</v>
      </c>
      <c r="D827" s="4" t="s">
        <v>267</v>
      </c>
    </row>
    <row r="828" spans="1:4">
      <c r="A828" s="4">
        <v>1179</v>
      </c>
      <c r="B828" s="4">
        <v>7</v>
      </c>
      <c r="C828" s="4" t="s">
        <v>57</v>
      </c>
      <c r="D828" s="4" t="s">
        <v>267</v>
      </c>
    </row>
    <row r="829" spans="1:4">
      <c r="A829" s="4">
        <v>1180</v>
      </c>
      <c r="B829" s="4">
        <v>7</v>
      </c>
      <c r="C829" s="4" t="s">
        <v>57</v>
      </c>
      <c r="D829" s="4" t="s">
        <v>267</v>
      </c>
    </row>
    <row r="830" spans="1:4">
      <c r="A830" s="4">
        <v>1181</v>
      </c>
      <c r="B830" s="4">
        <v>7</v>
      </c>
      <c r="C830" s="4" t="s">
        <v>57</v>
      </c>
      <c r="D830" s="4" t="s">
        <v>267</v>
      </c>
    </row>
    <row r="831" spans="1:4">
      <c r="A831" s="4">
        <v>1182</v>
      </c>
      <c r="B831" s="4">
        <v>7</v>
      </c>
      <c r="C831" s="4" t="s">
        <v>57</v>
      </c>
      <c r="D831" s="4" t="s">
        <v>267</v>
      </c>
    </row>
    <row r="832" spans="1:4">
      <c r="A832" s="4">
        <v>1183</v>
      </c>
      <c r="B832" s="4">
        <v>7</v>
      </c>
      <c r="C832" s="4" t="s">
        <v>57</v>
      </c>
      <c r="D832" s="4" t="s">
        <v>267</v>
      </c>
    </row>
    <row r="833" spans="1:4">
      <c r="A833" s="4">
        <v>1184</v>
      </c>
      <c r="B833" s="4">
        <v>7</v>
      </c>
      <c r="C833" s="4" t="s">
        <v>57</v>
      </c>
      <c r="D833" s="4" t="s">
        <v>267</v>
      </c>
    </row>
    <row r="834" spans="1:4">
      <c r="A834" s="4">
        <v>1185</v>
      </c>
      <c r="B834" s="4">
        <v>7</v>
      </c>
      <c r="C834" s="4" t="s">
        <v>57</v>
      </c>
      <c r="D834" s="4" t="s">
        <v>267</v>
      </c>
    </row>
    <row r="835" spans="1:4">
      <c r="A835" s="4">
        <v>2255</v>
      </c>
      <c r="B835" s="4">
        <v>13</v>
      </c>
      <c r="C835" s="4" t="s">
        <v>79</v>
      </c>
      <c r="D835" s="4" t="s">
        <v>268</v>
      </c>
    </row>
    <row r="836" spans="1:4">
      <c r="A836" s="4">
        <v>2256</v>
      </c>
      <c r="B836" s="4">
        <v>13</v>
      </c>
      <c r="C836" s="4" t="s">
        <v>79</v>
      </c>
      <c r="D836" s="4" t="s">
        <v>268</v>
      </c>
    </row>
    <row r="837" spans="1:4">
      <c r="A837" s="4">
        <v>2258</v>
      </c>
      <c r="B837" s="4">
        <v>13</v>
      </c>
      <c r="C837" s="4" t="s">
        <v>79</v>
      </c>
      <c r="D837" s="4" t="s">
        <v>268</v>
      </c>
    </row>
    <row r="838" spans="1:4">
      <c r="A838" s="4">
        <v>2259</v>
      </c>
      <c r="B838" s="4">
        <v>13</v>
      </c>
      <c r="C838" s="4" t="s">
        <v>79</v>
      </c>
      <c r="D838" s="4" t="s">
        <v>268</v>
      </c>
    </row>
    <row r="839" spans="1:4">
      <c r="A839" s="4">
        <v>616</v>
      </c>
      <c r="B839" s="4">
        <v>6</v>
      </c>
      <c r="C839" s="4" t="s">
        <v>44</v>
      </c>
      <c r="D839" s="4" t="s">
        <v>269</v>
      </c>
    </row>
    <row r="840" spans="1:4">
      <c r="A840" s="4">
        <v>682</v>
      </c>
      <c r="B840" s="4">
        <v>6</v>
      </c>
      <c r="C840" s="4" t="s">
        <v>44</v>
      </c>
      <c r="D840" s="4" t="s">
        <v>269</v>
      </c>
    </row>
    <row r="841" spans="1:4">
      <c r="A841" s="4">
        <v>683</v>
      </c>
      <c r="B841" s="4">
        <v>6</v>
      </c>
      <c r="C841" s="4" t="s">
        <v>44</v>
      </c>
      <c r="D841" s="4" t="s">
        <v>269</v>
      </c>
    </row>
    <row r="842" spans="1:4">
      <c r="A842" s="4">
        <v>686</v>
      </c>
      <c r="B842" s="4">
        <v>6</v>
      </c>
      <c r="C842" s="4" t="s">
        <v>44</v>
      </c>
      <c r="D842" s="4" t="s">
        <v>269</v>
      </c>
    </row>
    <row r="843" spans="1:4">
      <c r="A843" s="4">
        <v>687</v>
      </c>
      <c r="B843" s="4">
        <v>6</v>
      </c>
      <c r="C843" s="4" t="s">
        <v>44</v>
      </c>
      <c r="D843" s="4" t="s">
        <v>269</v>
      </c>
    </row>
    <row r="844" spans="1:4">
      <c r="A844" s="4">
        <v>1191</v>
      </c>
      <c r="B844" s="4">
        <v>7</v>
      </c>
      <c r="C844" s="4" t="s">
        <v>57</v>
      </c>
      <c r="D844" s="4" t="s">
        <v>270</v>
      </c>
    </row>
    <row r="845" spans="1:4">
      <c r="A845" s="4">
        <v>1192</v>
      </c>
      <c r="B845" s="4">
        <v>7</v>
      </c>
      <c r="C845" s="4" t="s">
        <v>57</v>
      </c>
      <c r="D845" s="4" t="s">
        <v>270</v>
      </c>
    </row>
    <row r="846" spans="1:4">
      <c r="A846" s="4">
        <v>2565</v>
      </c>
      <c r="B846" s="4">
        <v>7</v>
      </c>
      <c r="C846" s="4" t="s">
        <v>57</v>
      </c>
      <c r="D846" s="4" t="s">
        <v>270</v>
      </c>
    </row>
    <row r="847" spans="1:4">
      <c r="A847" s="4">
        <v>564</v>
      </c>
      <c r="B847" s="4">
        <v>4</v>
      </c>
      <c r="C847" s="4" t="s">
        <v>48</v>
      </c>
      <c r="D847" s="4" t="s">
        <v>271</v>
      </c>
    </row>
    <row r="848" spans="1:4">
      <c r="A848" s="4">
        <v>565</v>
      </c>
      <c r="B848" s="4">
        <v>4</v>
      </c>
      <c r="C848" s="4" t="s">
        <v>48</v>
      </c>
      <c r="D848" s="4" t="s">
        <v>271</v>
      </c>
    </row>
    <row r="849" spans="1:4">
      <c r="A849" s="4">
        <v>566</v>
      </c>
      <c r="B849" s="4">
        <v>4</v>
      </c>
      <c r="C849" s="4" t="s">
        <v>48</v>
      </c>
      <c r="D849" s="4" t="s">
        <v>271</v>
      </c>
    </row>
    <row r="850" spans="1:4">
      <c r="A850" s="4">
        <v>2103</v>
      </c>
      <c r="B850" s="4">
        <v>1</v>
      </c>
      <c r="C850" s="4" t="s">
        <v>77</v>
      </c>
      <c r="D850" s="4" t="s">
        <v>272</v>
      </c>
    </row>
    <row r="851" spans="1:4">
      <c r="A851" s="4">
        <v>2105</v>
      </c>
      <c r="B851" s="4">
        <v>1</v>
      </c>
      <c r="C851" s="4" t="s">
        <v>77</v>
      </c>
      <c r="D851" s="4" t="s">
        <v>272</v>
      </c>
    </row>
    <row r="852" spans="1:4">
      <c r="A852" s="4">
        <v>2106</v>
      </c>
      <c r="B852" s="4">
        <v>1</v>
      </c>
      <c r="C852" s="4" t="s">
        <v>77</v>
      </c>
      <c r="D852" s="4" t="s">
        <v>272</v>
      </c>
    </row>
    <row r="853" spans="1:4">
      <c r="A853" s="4">
        <v>1586</v>
      </c>
      <c r="B853" s="4">
        <v>11</v>
      </c>
      <c r="C853" s="4" t="s">
        <v>75</v>
      </c>
      <c r="D853" s="4" t="s">
        <v>273</v>
      </c>
    </row>
    <row r="854" spans="1:4">
      <c r="A854" s="4">
        <v>1587</v>
      </c>
      <c r="B854" s="4">
        <v>11</v>
      </c>
      <c r="C854" s="4" t="s">
        <v>75</v>
      </c>
      <c r="D854" s="4" t="s">
        <v>273</v>
      </c>
    </row>
    <row r="855" spans="1:4">
      <c r="A855" s="4">
        <v>1588</v>
      </c>
      <c r="B855" s="4">
        <v>11</v>
      </c>
      <c r="C855" s="4" t="s">
        <v>75</v>
      </c>
      <c r="D855" s="4" t="s">
        <v>273</v>
      </c>
    </row>
    <row r="856" spans="1:4">
      <c r="A856" s="4">
        <v>1589</v>
      </c>
      <c r="B856" s="4">
        <v>11</v>
      </c>
      <c r="C856" s="4" t="s">
        <v>75</v>
      </c>
      <c r="D856" s="4" t="s">
        <v>273</v>
      </c>
    </row>
    <row r="857" spans="1:4">
      <c r="A857" s="4">
        <v>1590</v>
      </c>
      <c r="B857" s="4">
        <v>11</v>
      </c>
      <c r="C857" s="4" t="s">
        <v>75</v>
      </c>
      <c r="D857" s="4" t="s">
        <v>273</v>
      </c>
    </row>
    <row r="858" spans="1:4">
      <c r="A858" s="4">
        <v>1591</v>
      </c>
      <c r="B858" s="4">
        <v>11</v>
      </c>
      <c r="C858" s="4" t="s">
        <v>75</v>
      </c>
      <c r="D858" s="4" t="s">
        <v>273</v>
      </c>
    </row>
    <row r="859" spans="1:4">
      <c r="A859" s="4">
        <v>844</v>
      </c>
      <c r="B859" s="4">
        <v>7</v>
      </c>
      <c r="C859" s="4" t="s">
        <v>57</v>
      </c>
      <c r="D859" s="4" t="s">
        <v>274</v>
      </c>
    </row>
    <row r="860" spans="1:4">
      <c r="A860" s="4">
        <v>1152</v>
      </c>
      <c r="B860" s="4">
        <v>7</v>
      </c>
      <c r="C860" s="4" t="s">
        <v>57</v>
      </c>
      <c r="D860" s="4" t="s">
        <v>274</v>
      </c>
    </row>
    <row r="861" spans="1:4">
      <c r="A861" s="4">
        <v>1158</v>
      </c>
      <c r="B861" s="4">
        <v>7</v>
      </c>
      <c r="C861" s="4" t="s">
        <v>57</v>
      </c>
      <c r="D861" s="4" t="s">
        <v>274</v>
      </c>
    </row>
    <row r="862" spans="1:4">
      <c r="A862" s="4">
        <v>2211</v>
      </c>
      <c r="B862" s="4">
        <v>1</v>
      </c>
      <c r="C862" s="4" t="s">
        <v>81</v>
      </c>
      <c r="D862" s="4" t="s">
        <v>275</v>
      </c>
    </row>
    <row r="863" spans="1:4">
      <c r="A863" s="4">
        <v>2212</v>
      </c>
      <c r="B863" s="4">
        <v>1</v>
      </c>
      <c r="C863" s="4" t="s">
        <v>81</v>
      </c>
      <c r="D863" s="4" t="s">
        <v>275</v>
      </c>
    </row>
    <row r="864" spans="1:4">
      <c r="A864" s="4">
        <v>1075</v>
      </c>
      <c r="B864" s="4">
        <v>6</v>
      </c>
      <c r="C864" s="4" t="s">
        <v>54</v>
      </c>
      <c r="D864" s="4" t="s">
        <v>276</v>
      </c>
    </row>
    <row r="865" spans="1:4">
      <c r="A865" s="4">
        <v>1132</v>
      </c>
      <c r="B865" s="4">
        <v>6</v>
      </c>
      <c r="C865" s="4" t="s">
        <v>54</v>
      </c>
      <c r="D865" s="4" t="s">
        <v>276</v>
      </c>
    </row>
    <row r="866" spans="1:4">
      <c r="A866" s="4">
        <v>1133</v>
      </c>
      <c r="B866" s="4">
        <v>6</v>
      </c>
      <c r="C866" s="4" t="s">
        <v>54</v>
      </c>
      <c r="D866" s="4" t="s">
        <v>276</v>
      </c>
    </row>
    <row r="867" spans="1:4">
      <c r="A867" s="4">
        <v>1134</v>
      </c>
      <c r="B867" s="4">
        <v>6</v>
      </c>
      <c r="C867" s="4" t="s">
        <v>54</v>
      </c>
      <c r="D867" s="4" t="s">
        <v>276</v>
      </c>
    </row>
    <row r="868" spans="1:4">
      <c r="A868" s="4">
        <v>1135</v>
      </c>
      <c r="B868" s="4">
        <v>6</v>
      </c>
      <c r="C868" s="4" t="s">
        <v>54</v>
      </c>
      <c r="D868" s="4" t="s">
        <v>276</v>
      </c>
    </row>
    <row r="869" spans="1:4">
      <c r="A869" s="4">
        <v>609</v>
      </c>
      <c r="B869" s="4">
        <v>5</v>
      </c>
      <c r="C869" s="4" t="s">
        <v>51</v>
      </c>
      <c r="D869" s="4" t="s">
        <v>277</v>
      </c>
    </row>
    <row r="870" spans="1:4">
      <c r="A870" s="4">
        <v>610</v>
      </c>
      <c r="B870" s="4">
        <v>5</v>
      </c>
      <c r="C870" s="4" t="s">
        <v>51</v>
      </c>
      <c r="D870" s="4" t="s">
        <v>277</v>
      </c>
    </row>
    <row r="871" spans="1:4">
      <c r="A871" s="4">
        <v>611</v>
      </c>
      <c r="B871" s="4">
        <v>5</v>
      </c>
      <c r="C871" s="4" t="s">
        <v>51</v>
      </c>
      <c r="D871" s="4" t="s">
        <v>277</v>
      </c>
    </row>
    <row r="872" spans="1:4">
      <c r="A872" s="4">
        <v>612</v>
      </c>
      <c r="B872" s="4">
        <v>5</v>
      </c>
      <c r="C872" s="4" t="s">
        <v>51</v>
      </c>
      <c r="D872" s="4" t="s">
        <v>277</v>
      </c>
    </row>
    <row r="873" spans="1:4">
      <c r="A873" s="4">
        <v>613</v>
      </c>
      <c r="B873" s="4">
        <v>5</v>
      </c>
      <c r="C873" s="4" t="s">
        <v>51</v>
      </c>
      <c r="D873" s="4" t="s">
        <v>277</v>
      </c>
    </row>
    <row r="874" spans="1:4">
      <c r="A874" s="4">
        <v>430</v>
      </c>
      <c r="B874" s="4">
        <v>5</v>
      </c>
      <c r="C874" s="4" t="s">
        <v>42</v>
      </c>
      <c r="D874" s="4" t="s">
        <v>278</v>
      </c>
    </row>
    <row r="875" spans="1:4">
      <c r="A875" s="4">
        <v>440</v>
      </c>
      <c r="B875" s="4">
        <v>5</v>
      </c>
      <c r="C875" s="4" t="s">
        <v>42</v>
      </c>
      <c r="D875" s="4" t="s">
        <v>278</v>
      </c>
    </row>
    <row r="876" spans="1:4">
      <c r="A876" s="4">
        <v>441</v>
      </c>
      <c r="B876" s="4">
        <v>5</v>
      </c>
      <c r="C876" s="4" t="s">
        <v>42</v>
      </c>
      <c r="D876" s="4" t="s">
        <v>278</v>
      </c>
    </row>
    <row r="877" spans="1:4">
      <c r="A877" s="4">
        <v>442</v>
      </c>
      <c r="B877" s="4">
        <v>5</v>
      </c>
      <c r="C877" s="4" t="s">
        <v>42</v>
      </c>
      <c r="D877" s="4" t="s">
        <v>278</v>
      </c>
    </row>
    <row r="878" spans="1:4">
      <c r="A878" s="4">
        <v>443</v>
      </c>
      <c r="B878" s="4">
        <v>5</v>
      </c>
      <c r="C878" s="4" t="s">
        <v>42</v>
      </c>
      <c r="D878" s="4" t="s">
        <v>278</v>
      </c>
    </row>
    <row r="879" spans="1:4">
      <c r="A879" s="4">
        <v>444</v>
      </c>
      <c r="B879" s="4">
        <v>5</v>
      </c>
      <c r="C879" s="4" t="s">
        <v>42</v>
      </c>
      <c r="D879" s="4" t="s">
        <v>278</v>
      </c>
    </row>
    <row r="880" spans="1:4">
      <c r="A880" s="4">
        <v>445</v>
      </c>
      <c r="B880" s="4">
        <v>5</v>
      </c>
      <c r="C880" s="4" t="s">
        <v>42</v>
      </c>
      <c r="D880" s="4" t="s">
        <v>278</v>
      </c>
    </row>
    <row r="881" spans="1:4">
      <c r="A881" s="4">
        <v>2236</v>
      </c>
      <c r="B881" s="4">
        <v>14</v>
      </c>
      <c r="D881" s="4" t="s">
        <v>279</v>
      </c>
    </row>
    <row r="882" spans="1:4">
      <c r="A882" s="4">
        <v>2347</v>
      </c>
      <c r="B882" s="4">
        <v>14</v>
      </c>
      <c r="D882" s="4" t="s">
        <v>279</v>
      </c>
    </row>
    <row r="883" spans="1:4">
      <c r="A883" s="4">
        <v>2348</v>
      </c>
      <c r="B883" s="4">
        <v>14</v>
      </c>
      <c r="D883" s="4" t="s">
        <v>279</v>
      </c>
    </row>
    <row r="884" spans="1:4">
      <c r="A884" s="4">
        <v>2349</v>
      </c>
      <c r="B884" s="4">
        <v>14</v>
      </c>
      <c r="D884" s="4" t="s">
        <v>279</v>
      </c>
    </row>
    <row r="885" spans="1:4">
      <c r="A885" s="4">
        <v>2517</v>
      </c>
      <c r="B885" s="4">
        <v>14</v>
      </c>
      <c r="D885" s="4" t="s">
        <v>279</v>
      </c>
    </row>
    <row r="886" spans="1:4">
      <c r="A886" s="4">
        <v>2551</v>
      </c>
      <c r="B886" s="4">
        <v>14</v>
      </c>
      <c r="D886" s="4" t="s">
        <v>279</v>
      </c>
    </row>
    <row r="887" spans="1:4">
      <c r="A887" s="4">
        <v>2568</v>
      </c>
      <c r="B887" s="4">
        <v>14</v>
      </c>
      <c r="D887" s="4" t="s">
        <v>279</v>
      </c>
    </row>
    <row r="888" spans="1:4">
      <c r="A888" s="4">
        <v>958</v>
      </c>
      <c r="B888" s="4">
        <v>7</v>
      </c>
      <c r="C888" s="4" t="s">
        <v>62</v>
      </c>
      <c r="D888" s="4" t="s">
        <v>280</v>
      </c>
    </row>
    <row r="889" spans="1:4">
      <c r="A889" s="4">
        <v>959</v>
      </c>
      <c r="B889" s="4">
        <v>7</v>
      </c>
      <c r="C889" s="4" t="s">
        <v>62</v>
      </c>
      <c r="D889" s="4" t="s">
        <v>280</v>
      </c>
    </row>
    <row r="890" spans="1:4">
      <c r="A890" s="4">
        <v>960</v>
      </c>
      <c r="B890" s="4">
        <v>7</v>
      </c>
      <c r="C890" s="4" t="s">
        <v>62</v>
      </c>
      <c r="D890" s="4" t="s">
        <v>280</v>
      </c>
    </row>
    <row r="891" spans="1:4">
      <c r="A891" s="4">
        <v>961</v>
      </c>
      <c r="B891" s="4">
        <v>7</v>
      </c>
      <c r="C891" s="4" t="s">
        <v>62</v>
      </c>
      <c r="D891" s="4" t="s">
        <v>280</v>
      </c>
    </row>
    <row r="892" spans="1:4">
      <c r="A892" s="4">
        <v>1974</v>
      </c>
      <c r="B892" s="4">
        <v>9</v>
      </c>
      <c r="C892" s="4" t="s">
        <v>50</v>
      </c>
      <c r="D892" s="4" t="s">
        <v>281</v>
      </c>
    </row>
    <row r="893" spans="1:4">
      <c r="A893" s="4">
        <v>1975</v>
      </c>
      <c r="B893" s="4">
        <v>9</v>
      </c>
      <c r="C893" s="4" t="s">
        <v>50</v>
      </c>
      <c r="D893" s="4" t="s">
        <v>281</v>
      </c>
    </row>
    <row r="894" spans="1:4">
      <c r="A894" s="4">
        <v>1976</v>
      </c>
      <c r="B894" s="4">
        <v>9</v>
      </c>
      <c r="C894" s="4" t="s">
        <v>50</v>
      </c>
      <c r="D894" s="4" t="s">
        <v>281</v>
      </c>
    </row>
    <row r="895" spans="1:4">
      <c r="A895" s="4">
        <v>1977</v>
      </c>
      <c r="B895" s="4">
        <v>9</v>
      </c>
      <c r="C895" s="4" t="s">
        <v>50</v>
      </c>
      <c r="D895" s="4" t="s">
        <v>281</v>
      </c>
    </row>
    <row r="896" spans="1:4">
      <c r="A896" s="4">
        <v>2561</v>
      </c>
      <c r="B896" s="4">
        <v>9</v>
      </c>
      <c r="C896" s="4" t="s">
        <v>50</v>
      </c>
      <c r="D896" s="4" t="s">
        <v>281</v>
      </c>
    </row>
    <row r="897" spans="1:4">
      <c r="A897" s="4">
        <v>655</v>
      </c>
      <c r="B897" s="4">
        <v>5</v>
      </c>
      <c r="C897" s="4" t="s">
        <v>53</v>
      </c>
      <c r="D897" s="4" t="s">
        <v>282</v>
      </c>
    </row>
    <row r="898" spans="1:4">
      <c r="A898" s="4">
        <v>656</v>
      </c>
      <c r="B898" s="4">
        <v>5</v>
      </c>
      <c r="C898" s="4" t="s">
        <v>53</v>
      </c>
      <c r="D898" s="4" t="s">
        <v>282</v>
      </c>
    </row>
    <row r="899" spans="1:4">
      <c r="A899" s="4">
        <v>674</v>
      </c>
      <c r="B899" s="4">
        <v>5</v>
      </c>
      <c r="C899" s="4" t="s">
        <v>53</v>
      </c>
      <c r="D899" s="4" t="s">
        <v>282</v>
      </c>
    </row>
    <row r="900" spans="1:4">
      <c r="A900" s="4">
        <v>675</v>
      </c>
      <c r="B900" s="4">
        <v>5</v>
      </c>
      <c r="C900" s="4" t="s">
        <v>53</v>
      </c>
      <c r="D900" s="4" t="s">
        <v>282</v>
      </c>
    </row>
    <row r="901" spans="1:4">
      <c r="A901" s="4">
        <v>676</v>
      </c>
      <c r="B901" s="4">
        <v>5</v>
      </c>
      <c r="C901" s="4" t="s">
        <v>53</v>
      </c>
      <c r="D901" s="4" t="s">
        <v>282</v>
      </c>
    </row>
    <row r="902" spans="1:4">
      <c r="A902" s="4">
        <v>677</v>
      </c>
      <c r="B902" s="4">
        <v>5</v>
      </c>
      <c r="C902" s="4" t="s">
        <v>53</v>
      </c>
      <c r="D902" s="4" t="s">
        <v>282</v>
      </c>
    </row>
    <row r="903" spans="1:4">
      <c r="A903" s="4">
        <v>946</v>
      </c>
      <c r="B903" s="4">
        <v>7</v>
      </c>
      <c r="C903" s="4" t="s">
        <v>62</v>
      </c>
      <c r="D903" s="4" t="s">
        <v>283</v>
      </c>
    </row>
    <row r="904" spans="1:4">
      <c r="A904" s="4">
        <v>947</v>
      </c>
      <c r="B904" s="4">
        <v>7</v>
      </c>
      <c r="C904" s="4" t="s">
        <v>62</v>
      </c>
      <c r="D904" s="4" t="s">
        <v>283</v>
      </c>
    </row>
    <row r="905" spans="1:4">
      <c r="A905" s="4">
        <v>948</v>
      </c>
      <c r="B905" s="4">
        <v>7</v>
      </c>
      <c r="C905" s="4" t="s">
        <v>62</v>
      </c>
      <c r="D905" s="4" t="s">
        <v>283</v>
      </c>
    </row>
    <row r="906" spans="1:4">
      <c r="A906" s="4">
        <v>950</v>
      </c>
      <c r="B906" s="4">
        <v>7</v>
      </c>
      <c r="C906" s="4" t="s">
        <v>62</v>
      </c>
      <c r="D906" s="4" t="s">
        <v>283</v>
      </c>
    </row>
    <row r="907" spans="1:4">
      <c r="A907" s="4">
        <v>2574</v>
      </c>
      <c r="B907" s="4">
        <v>1</v>
      </c>
      <c r="D907" s="4" t="s">
        <v>284</v>
      </c>
    </row>
    <row r="908" spans="1:4">
      <c r="A908" s="4">
        <v>2575</v>
      </c>
      <c r="B908" s="4">
        <v>1</v>
      </c>
      <c r="D908" s="4" t="s">
        <v>284</v>
      </c>
    </row>
    <row r="909" spans="1:4">
      <c r="A909" s="4">
        <v>741</v>
      </c>
      <c r="B909" s="4">
        <v>6</v>
      </c>
      <c r="C909" s="4" t="s">
        <v>47</v>
      </c>
      <c r="D909" s="4" t="s">
        <v>285</v>
      </c>
    </row>
    <row r="910" spans="1:4">
      <c r="A910" s="4">
        <v>742</v>
      </c>
      <c r="B910" s="4">
        <v>6</v>
      </c>
      <c r="C910" s="4" t="s">
        <v>47</v>
      </c>
      <c r="D910" s="4" t="s">
        <v>285</v>
      </c>
    </row>
    <row r="911" spans="1:4">
      <c r="A911" s="4">
        <v>744</v>
      </c>
      <c r="B911" s="4">
        <v>6</v>
      </c>
      <c r="C911" s="4" t="s">
        <v>47</v>
      </c>
      <c r="D911" s="4" t="s">
        <v>285</v>
      </c>
    </row>
    <row r="912" spans="1:4">
      <c r="A912" s="4">
        <v>745</v>
      </c>
      <c r="B912" s="4">
        <v>6</v>
      </c>
      <c r="C912" s="4" t="s">
        <v>47</v>
      </c>
      <c r="D912" s="4" t="s">
        <v>285</v>
      </c>
    </row>
    <row r="913" spans="1:4">
      <c r="A913" s="4">
        <v>1699</v>
      </c>
      <c r="B913" s="4">
        <v>1</v>
      </c>
      <c r="C913" s="4" t="s">
        <v>77</v>
      </c>
      <c r="D913" s="4" t="s">
        <v>286</v>
      </c>
    </row>
    <row r="914" spans="1:4">
      <c r="A914" s="4">
        <v>2118</v>
      </c>
      <c r="B914" s="4">
        <v>1</v>
      </c>
      <c r="C914" s="4" t="s">
        <v>77</v>
      </c>
      <c r="D914" s="4" t="s">
        <v>286</v>
      </c>
    </row>
    <row r="915" spans="1:4">
      <c r="A915" s="4">
        <v>1564</v>
      </c>
      <c r="B915" s="4">
        <v>9</v>
      </c>
      <c r="C915" s="4" t="s">
        <v>50</v>
      </c>
      <c r="D915" s="4" t="s">
        <v>287</v>
      </c>
    </row>
    <row r="916" spans="1:4">
      <c r="A916" s="4">
        <v>1565</v>
      </c>
      <c r="B916" s="4">
        <v>9</v>
      </c>
      <c r="C916" s="4" t="s">
        <v>50</v>
      </c>
      <c r="D916" s="4" t="s">
        <v>287</v>
      </c>
    </row>
    <row r="917" spans="1:4">
      <c r="A917" s="4">
        <v>1566</v>
      </c>
      <c r="B917" s="4">
        <v>9</v>
      </c>
      <c r="C917" s="4" t="s">
        <v>50</v>
      </c>
      <c r="D917" s="4" t="s">
        <v>287</v>
      </c>
    </row>
    <row r="918" spans="1:4">
      <c r="A918" s="4">
        <v>1840</v>
      </c>
      <c r="B918" s="4">
        <v>10</v>
      </c>
      <c r="C918" s="4" t="s">
        <v>38</v>
      </c>
      <c r="D918" s="4" t="s">
        <v>288</v>
      </c>
    </row>
    <row r="919" spans="1:4">
      <c r="A919" s="4">
        <v>1841</v>
      </c>
      <c r="B919" s="4">
        <v>10</v>
      </c>
      <c r="C919" s="4" t="s">
        <v>38</v>
      </c>
      <c r="D919" s="4" t="s">
        <v>288</v>
      </c>
    </row>
    <row r="920" spans="1:4">
      <c r="A920" s="4">
        <v>1842</v>
      </c>
      <c r="B920" s="4">
        <v>10</v>
      </c>
      <c r="C920" s="4" t="s">
        <v>38</v>
      </c>
      <c r="D920" s="4" t="s">
        <v>288</v>
      </c>
    </row>
    <row r="921" spans="1:4">
      <c r="A921" s="4">
        <v>1843</v>
      </c>
      <c r="B921" s="4">
        <v>10</v>
      </c>
      <c r="C921" s="4" t="s">
        <v>38</v>
      </c>
      <c r="D921" s="4" t="s">
        <v>288</v>
      </c>
    </row>
    <row r="922" spans="1:4">
      <c r="A922" s="4">
        <v>1844</v>
      </c>
      <c r="B922" s="4">
        <v>10</v>
      </c>
      <c r="C922" s="4" t="s">
        <v>38</v>
      </c>
      <c r="D922" s="4" t="s">
        <v>288</v>
      </c>
    </row>
    <row r="923" spans="1:4">
      <c r="A923" s="4">
        <v>1845</v>
      </c>
      <c r="B923" s="4">
        <v>10</v>
      </c>
      <c r="C923" s="4" t="s">
        <v>38</v>
      </c>
      <c r="D923" s="4" t="s">
        <v>288</v>
      </c>
    </row>
    <row r="924" spans="1:4">
      <c r="A924" s="4">
        <v>1846</v>
      </c>
      <c r="B924" s="4">
        <v>10</v>
      </c>
      <c r="C924" s="4" t="s">
        <v>38</v>
      </c>
      <c r="D924" s="4" t="s">
        <v>288</v>
      </c>
    </row>
    <row r="925" spans="1:4">
      <c r="A925" s="4">
        <v>1848</v>
      </c>
      <c r="B925" s="4">
        <v>10</v>
      </c>
      <c r="C925" s="4" t="s">
        <v>38</v>
      </c>
      <c r="D925" s="4" t="s">
        <v>288</v>
      </c>
    </row>
    <row r="926" spans="1:4">
      <c r="A926" s="4">
        <v>1849</v>
      </c>
      <c r="B926" s="4">
        <v>10</v>
      </c>
      <c r="C926" s="4" t="s">
        <v>38</v>
      </c>
      <c r="D926" s="4" t="s">
        <v>288</v>
      </c>
    </row>
    <row r="927" spans="1:4">
      <c r="A927" s="4">
        <v>1850</v>
      </c>
      <c r="B927" s="4">
        <v>10</v>
      </c>
      <c r="C927" s="4" t="s">
        <v>38</v>
      </c>
      <c r="D927" s="4" t="s">
        <v>288</v>
      </c>
    </row>
    <row r="928" spans="1:4">
      <c r="A928" s="4">
        <v>2475</v>
      </c>
      <c r="B928" s="4">
        <v>15</v>
      </c>
      <c r="D928" s="4" t="s">
        <v>289</v>
      </c>
    </row>
    <row r="929" spans="1:4">
      <c r="A929" s="4">
        <v>2476</v>
      </c>
      <c r="B929" s="4">
        <v>15</v>
      </c>
      <c r="D929" s="4" t="s">
        <v>289</v>
      </c>
    </row>
    <row r="930" spans="1:4">
      <c r="A930" s="4">
        <v>2477</v>
      </c>
      <c r="B930" s="4">
        <v>15</v>
      </c>
      <c r="D930" s="4" t="s">
        <v>289</v>
      </c>
    </row>
    <row r="931" spans="1:4">
      <c r="A931" s="4">
        <v>1592</v>
      </c>
      <c r="B931" s="4">
        <v>11</v>
      </c>
      <c r="C931" s="4" t="s">
        <v>75</v>
      </c>
      <c r="D931" s="4" t="s">
        <v>290</v>
      </c>
    </row>
    <row r="932" spans="1:4">
      <c r="A932" s="4">
        <v>1593</v>
      </c>
      <c r="B932" s="4">
        <v>11</v>
      </c>
      <c r="C932" s="4" t="s">
        <v>75</v>
      </c>
      <c r="D932" s="4" t="s">
        <v>290</v>
      </c>
    </row>
    <row r="933" spans="1:4">
      <c r="A933" s="4">
        <v>1594</v>
      </c>
      <c r="B933" s="4">
        <v>11</v>
      </c>
      <c r="C933" s="4" t="s">
        <v>75</v>
      </c>
      <c r="D933" s="4" t="s">
        <v>290</v>
      </c>
    </row>
    <row r="934" spans="1:4">
      <c r="A934" s="4">
        <v>1595</v>
      </c>
      <c r="B934" s="4">
        <v>11</v>
      </c>
      <c r="C934" s="4" t="s">
        <v>75</v>
      </c>
      <c r="D934" s="4" t="s">
        <v>290</v>
      </c>
    </row>
    <row r="935" spans="1:4">
      <c r="A935" s="4">
        <v>1596</v>
      </c>
      <c r="B935" s="4">
        <v>11</v>
      </c>
      <c r="C935" s="4" t="s">
        <v>75</v>
      </c>
      <c r="D935" s="4" t="s">
        <v>290</v>
      </c>
    </row>
    <row r="936" spans="1:4">
      <c r="A936" s="4">
        <v>2057</v>
      </c>
      <c r="B936" s="4">
        <v>11</v>
      </c>
      <c r="C936" s="4" t="s">
        <v>75</v>
      </c>
      <c r="D936" s="4" t="s">
        <v>290</v>
      </c>
    </row>
    <row r="937" spans="1:4">
      <c r="A937" s="4">
        <v>2549</v>
      </c>
      <c r="B937" s="4">
        <v>11</v>
      </c>
      <c r="C937" s="4" t="s">
        <v>75</v>
      </c>
      <c r="D937" s="4" t="s">
        <v>290</v>
      </c>
    </row>
    <row r="938" spans="1:4">
      <c r="A938" s="4">
        <v>2553</v>
      </c>
      <c r="B938" s="4">
        <v>11</v>
      </c>
      <c r="C938" s="4" t="s">
        <v>75</v>
      </c>
      <c r="D938" s="4" t="s">
        <v>290</v>
      </c>
    </row>
    <row r="939" spans="1:4">
      <c r="A939" s="4">
        <v>1793</v>
      </c>
      <c r="B939" s="4">
        <v>14</v>
      </c>
      <c r="C939" s="4" t="s">
        <v>82</v>
      </c>
      <c r="D939" s="4" t="s">
        <v>291</v>
      </c>
    </row>
    <row r="940" spans="1:4">
      <c r="A940" s="4">
        <v>1794</v>
      </c>
      <c r="B940" s="4">
        <v>14</v>
      </c>
      <c r="C940" s="4" t="s">
        <v>82</v>
      </c>
      <c r="D940" s="4" t="s">
        <v>291</v>
      </c>
    </row>
    <row r="941" spans="1:4">
      <c r="A941" s="4">
        <v>1795</v>
      </c>
      <c r="B941" s="4">
        <v>14</v>
      </c>
      <c r="C941" s="4" t="s">
        <v>82</v>
      </c>
      <c r="D941" s="4" t="s">
        <v>291</v>
      </c>
    </row>
    <row r="942" spans="1:4">
      <c r="A942" s="4">
        <v>1796</v>
      </c>
      <c r="B942" s="4">
        <v>14</v>
      </c>
      <c r="C942" s="4" t="s">
        <v>82</v>
      </c>
      <c r="D942" s="4" t="s">
        <v>291</v>
      </c>
    </row>
    <row r="943" spans="1:4">
      <c r="A943" s="4">
        <v>1797</v>
      </c>
      <c r="B943" s="4">
        <v>14</v>
      </c>
      <c r="C943" s="4" t="s">
        <v>82</v>
      </c>
      <c r="D943" s="4" t="s">
        <v>291</v>
      </c>
    </row>
    <row r="944" spans="1:4">
      <c r="A944" s="4">
        <v>1798</v>
      </c>
      <c r="B944" s="4">
        <v>14</v>
      </c>
      <c r="C944" s="4" t="s">
        <v>82</v>
      </c>
      <c r="D944" s="4" t="s">
        <v>291</v>
      </c>
    </row>
    <row r="945" spans="1:4">
      <c r="A945" s="4">
        <v>1920</v>
      </c>
      <c r="B945" s="4">
        <v>11</v>
      </c>
      <c r="C945" s="4" t="s">
        <v>75</v>
      </c>
      <c r="D945" s="4" t="s">
        <v>292</v>
      </c>
    </row>
    <row r="946" spans="1:4">
      <c r="A946" s="4">
        <v>1921</v>
      </c>
      <c r="B946" s="4">
        <v>11</v>
      </c>
      <c r="C946" s="4" t="s">
        <v>75</v>
      </c>
      <c r="D946" s="4" t="s">
        <v>292</v>
      </c>
    </row>
    <row r="947" spans="1:4">
      <c r="A947" s="4">
        <v>1923</v>
      </c>
      <c r="B947" s="4">
        <v>11</v>
      </c>
      <c r="C947" s="4" t="s">
        <v>75</v>
      </c>
      <c r="D947" s="4" t="s">
        <v>292</v>
      </c>
    </row>
    <row r="948" spans="1:4">
      <c r="A948" s="4">
        <v>1924</v>
      </c>
      <c r="B948" s="4">
        <v>11</v>
      </c>
      <c r="C948" s="4" t="s">
        <v>75</v>
      </c>
      <c r="D948" s="4" t="s">
        <v>292</v>
      </c>
    </row>
    <row r="949" spans="1:4">
      <c r="A949" s="4">
        <v>1925</v>
      </c>
      <c r="B949" s="4">
        <v>11</v>
      </c>
      <c r="C949" s="4" t="s">
        <v>75</v>
      </c>
      <c r="D949" s="4" t="s">
        <v>292</v>
      </c>
    </row>
    <row r="950" spans="1:4">
      <c r="A950" s="4">
        <v>1926</v>
      </c>
      <c r="B950" s="4">
        <v>11</v>
      </c>
      <c r="C950" s="4" t="s">
        <v>75</v>
      </c>
      <c r="D950" s="4" t="s">
        <v>292</v>
      </c>
    </row>
    <row r="951" spans="1:4">
      <c r="A951" s="4">
        <v>1550</v>
      </c>
      <c r="B951" s="4">
        <v>9</v>
      </c>
      <c r="C951" s="4" t="s">
        <v>64</v>
      </c>
      <c r="D951" s="4" t="s">
        <v>293</v>
      </c>
    </row>
    <row r="952" spans="1:4">
      <c r="A952" s="4">
        <v>1551</v>
      </c>
      <c r="B952" s="4">
        <v>9</v>
      </c>
      <c r="C952" s="4" t="s">
        <v>64</v>
      </c>
      <c r="D952" s="4" t="s">
        <v>293</v>
      </c>
    </row>
    <row r="953" spans="1:4">
      <c r="A953" s="4">
        <v>1552</v>
      </c>
      <c r="B953" s="4">
        <v>9</v>
      </c>
      <c r="C953" s="4" t="s">
        <v>64</v>
      </c>
      <c r="D953" s="4" t="s">
        <v>293</v>
      </c>
    </row>
    <row r="954" spans="1:4">
      <c r="A954" s="4">
        <v>1553</v>
      </c>
      <c r="B954" s="4">
        <v>9</v>
      </c>
      <c r="C954" s="4" t="s">
        <v>64</v>
      </c>
      <c r="D954" s="4" t="s">
        <v>293</v>
      </c>
    </row>
    <row r="955" spans="1:4">
      <c r="A955" s="4">
        <v>1554</v>
      </c>
      <c r="B955" s="4">
        <v>9</v>
      </c>
      <c r="C955" s="4" t="s">
        <v>64</v>
      </c>
      <c r="D955" s="4" t="s">
        <v>293</v>
      </c>
    </row>
    <row r="956" spans="1:4">
      <c r="A956" s="4">
        <v>1537</v>
      </c>
      <c r="B956" s="4">
        <v>9</v>
      </c>
      <c r="C956" s="4" t="s">
        <v>64</v>
      </c>
      <c r="D956" s="4" t="s">
        <v>294</v>
      </c>
    </row>
    <row r="957" spans="1:4">
      <c r="A957" s="4">
        <v>1538</v>
      </c>
      <c r="B957" s="4">
        <v>9</v>
      </c>
      <c r="C957" s="4" t="s">
        <v>64</v>
      </c>
      <c r="D957" s="4" t="s">
        <v>294</v>
      </c>
    </row>
    <row r="958" spans="1:4">
      <c r="A958" s="4">
        <v>1539</v>
      </c>
      <c r="B958" s="4">
        <v>9</v>
      </c>
      <c r="C958" s="4" t="s">
        <v>64</v>
      </c>
      <c r="D958" s="4" t="s">
        <v>294</v>
      </c>
    </row>
    <row r="959" spans="1:4">
      <c r="A959" s="4">
        <v>1540</v>
      </c>
      <c r="B959" s="4">
        <v>9</v>
      </c>
      <c r="C959" s="4" t="s">
        <v>64</v>
      </c>
      <c r="D959" s="4" t="s">
        <v>294</v>
      </c>
    </row>
    <row r="960" spans="1:4">
      <c r="A960" s="4">
        <v>1714</v>
      </c>
      <c r="B960" s="4">
        <v>1</v>
      </c>
      <c r="C960" s="4" t="s">
        <v>78</v>
      </c>
      <c r="D960" s="4" t="s">
        <v>295</v>
      </c>
    </row>
    <row r="961" spans="1:4">
      <c r="A961" s="4">
        <v>1715</v>
      </c>
      <c r="B961" s="4">
        <v>1</v>
      </c>
      <c r="C961" s="4" t="s">
        <v>78</v>
      </c>
      <c r="D961" s="4" t="s">
        <v>295</v>
      </c>
    </row>
    <row r="962" spans="1:4">
      <c r="A962" s="4">
        <v>1717</v>
      </c>
      <c r="B962" s="4">
        <v>1</v>
      </c>
      <c r="C962" s="4" t="s">
        <v>78</v>
      </c>
      <c r="D962" s="4" t="s">
        <v>295</v>
      </c>
    </row>
    <row r="963" spans="1:4">
      <c r="A963" s="4">
        <v>2215</v>
      </c>
      <c r="B963" s="4">
        <v>15</v>
      </c>
      <c r="C963" s="4" t="s">
        <v>90</v>
      </c>
      <c r="D963" s="4" t="s">
        <v>296</v>
      </c>
    </row>
    <row r="964" spans="1:4">
      <c r="A964" s="4">
        <v>2216</v>
      </c>
      <c r="B964" s="4">
        <v>15</v>
      </c>
      <c r="C964" s="4" t="s">
        <v>90</v>
      </c>
      <c r="D964" s="4" t="s">
        <v>296</v>
      </c>
    </row>
    <row r="965" spans="1:4">
      <c r="A965" s="4">
        <v>2217</v>
      </c>
      <c r="B965" s="4">
        <v>15</v>
      </c>
      <c r="C965" s="4" t="s">
        <v>90</v>
      </c>
      <c r="D965" s="4" t="s">
        <v>296</v>
      </c>
    </row>
    <row r="966" spans="1:4">
      <c r="A966" s="4">
        <v>2218</v>
      </c>
      <c r="B966" s="4">
        <v>15</v>
      </c>
      <c r="C966" s="4" t="s">
        <v>90</v>
      </c>
      <c r="D966" s="4" t="s">
        <v>296</v>
      </c>
    </row>
    <row r="967" spans="1:4">
      <c r="A967" s="4">
        <v>2219</v>
      </c>
      <c r="B967" s="4">
        <v>15</v>
      </c>
      <c r="C967" s="4" t="s">
        <v>90</v>
      </c>
      <c r="D967" s="4" t="s">
        <v>296</v>
      </c>
    </row>
    <row r="968" spans="1:4">
      <c r="A968" s="4">
        <v>2220</v>
      </c>
      <c r="B968" s="4">
        <v>15</v>
      </c>
      <c r="C968" s="4" t="s">
        <v>90</v>
      </c>
      <c r="D968" s="4" t="s">
        <v>296</v>
      </c>
    </row>
    <row r="969" spans="1:4">
      <c r="A969" s="4">
        <v>1709</v>
      </c>
      <c r="B969" s="4">
        <v>1</v>
      </c>
      <c r="C969" s="4" t="s">
        <v>78</v>
      </c>
      <c r="D969" s="4" t="s">
        <v>297</v>
      </c>
    </row>
    <row r="970" spans="1:4">
      <c r="A970" s="4">
        <v>1710</v>
      </c>
      <c r="B970" s="4">
        <v>1</v>
      </c>
      <c r="C970" s="4" t="s">
        <v>78</v>
      </c>
      <c r="D970" s="4" t="s">
        <v>297</v>
      </c>
    </row>
    <row r="971" spans="1:4">
      <c r="A971" s="4">
        <v>1713</v>
      </c>
      <c r="B971" s="4">
        <v>1</v>
      </c>
      <c r="C971" s="4" t="s">
        <v>78</v>
      </c>
      <c r="D971" s="4" t="s">
        <v>297</v>
      </c>
    </row>
    <row r="972" spans="1:4">
      <c r="A972" s="4">
        <v>1702</v>
      </c>
      <c r="B972" s="4">
        <v>1</v>
      </c>
      <c r="C972" s="4" t="s">
        <v>77</v>
      </c>
      <c r="D972" s="4" t="s">
        <v>298</v>
      </c>
    </row>
    <row r="973" spans="1:4">
      <c r="A973" s="4">
        <v>1703</v>
      </c>
      <c r="B973" s="4">
        <v>1</v>
      </c>
      <c r="C973" s="4" t="s">
        <v>77</v>
      </c>
      <c r="D973" s="4" t="s">
        <v>298</v>
      </c>
    </row>
    <row r="974" spans="1:4">
      <c r="A974" s="4">
        <v>1704</v>
      </c>
      <c r="B974" s="4">
        <v>1</v>
      </c>
      <c r="C974" s="4" t="s">
        <v>77</v>
      </c>
      <c r="D974" s="4" t="s">
        <v>298</v>
      </c>
    </row>
    <row r="975" spans="1:4">
      <c r="A975" s="4">
        <v>2108</v>
      </c>
      <c r="B975" s="4">
        <v>1</v>
      </c>
      <c r="C975" s="4" t="s">
        <v>77</v>
      </c>
      <c r="D975" s="4" t="s">
        <v>298</v>
      </c>
    </row>
    <row r="976" spans="1:4">
      <c r="A976" s="4">
        <v>1890</v>
      </c>
      <c r="B976" s="4">
        <v>12</v>
      </c>
      <c r="C976" s="4" t="s">
        <v>85</v>
      </c>
      <c r="D976" s="4" t="s">
        <v>299</v>
      </c>
    </row>
    <row r="977" spans="1:4">
      <c r="A977" s="4">
        <v>1891</v>
      </c>
      <c r="B977" s="4">
        <v>12</v>
      </c>
      <c r="C977" s="4" t="s">
        <v>85</v>
      </c>
      <c r="D977" s="4" t="s">
        <v>299</v>
      </c>
    </row>
    <row r="978" spans="1:4">
      <c r="A978" s="4">
        <v>1892</v>
      </c>
      <c r="B978" s="4">
        <v>12</v>
      </c>
      <c r="C978" s="4" t="s">
        <v>85</v>
      </c>
      <c r="D978" s="4" t="s">
        <v>299</v>
      </c>
    </row>
    <row r="979" spans="1:4">
      <c r="A979" s="4">
        <v>1893</v>
      </c>
      <c r="B979" s="4">
        <v>12</v>
      </c>
      <c r="C979" s="4" t="s">
        <v>85</v>
      </c>
      <c r="D979" s="4" t="s">
        <v>299</v>
      </c>
    </row>
    <row r="980" spans="1:4">
      <c r="A980" s="4">
        <v>1894</v>
      </c>
      <c r="B980" s="4">
        <v>12</v>
      </c>
      <c r="C980" s="4" t="s">
        <v>85</v>
      </c>
      <c r="D980" s="4" t="s">
        <v>299</v>
      </c>
    </row>
    <row r="981" spans="1:4">
      <c r="A981" s="4">
        <v>2592</v>
      </c>
      <c r="B981" s="4">
        <v>12</v>
      </c>
      <c r="C981" s="4" t="s">
        <v>85</v>
      </c>
      <c r="D981" s="4" t="s">
        <v>300</v>
      </c>
    </row>
    <row r="982" spans="1:4">
      <c r="A982" s="4">
        <v>1895</v>
      </c>
      <c r="B982" s="4">
        <v>12</v>
      </c>
      <c r="C982" s="4" t="s">
        <v>85</v>
      </c>
      <c r="D982" s="4" t="s">
        <v>301</v>
      </c>
    </row>
    <row r="983" spans="1:4">
      <c r="A983" s="4">
        <v>1896</v>
      </c>
      <c r="B983" s="4">
        <v>12</v>
      </c>
      <c r="C983" s="4" t="s">
        <v>85</v>
      </c>
      <c r="D983" s="4" t="s">
        <v>301</v>
      </c>
    </row>
    <row r="984" spans="1:4">
      <c r="A984" s="4">
        <v>1897</v>
      </c>
      <c r="B984" s="4">
        <v>12</v>
      </c>
      <c r="C984" s="4" t="s">
        <v>85</v>
      </c>
      <c r="D984" s="4" t="s">
        <v>301</v>
      </c>
    </row>
    <row r="985" spans="1:4">
      <c r="A985" s="4">
        <v>1898</v>
      </c>
      <c r="B985" s="4">
        <v>12</v>
      </c>
      <c r="C985" s="4" t="s">
        <v>85</v>
      </c>
      <c r="D985" s="4" t="s">
        <v>301</v>
      </c>
    </row>
    <row r="986" spans="1:4">
      <c r="A986" s="4">
        <v>1899</v>
      </c>
      <c r="B986" s="4">
        <v>12</v>
      </c>
      <c r="C986" s="4" t="s">
        <v>85</v>
      </c>
      <c r="D986" s="4" t="s">
        <v>302</v>
      </c>
    </row>
    <row r="987" spans="1:4">
      <c r="A987" s="4">
        <v>1900</v>
      </c>
      <c r="B987" s="4">
        <v>12</v>
      </c>
      <c r="C987" s="4" t="s">
        <v>85</v>
      </c>
      <c r="D987" s="4" t="s">
        <v>302</v>
      </c>
    </row>
    <row r="988" spans="1:4">
      <c r="A988" s="4">
        <v>1901</v>
      </c>
      <c r="B988" s="4">
        <v>12</v>
      </c>
      <c r="C988" s="4" t="s">
        <v>85</v>
      </c>
      <c r="D988" s="4" t="s">
        <v>302</v>
      </c>
    </row>
    <row r="989" spans="1:4">
      <c r="A989" s="4">
        <v>2064</v>
      </c>
      <c r="B989" s="4">
        <v>12</v>
      </c>
      <c r="C989" s="4" t="s">
        <v>85</v>
      </c>
      <c r="D989" s="4" t="s">
        <v>302</v>
      </c>
    </row>
    <row r="990" spans="1:4">
      <c r="A990" s="4">
        <v>2115</v>
      </c>
      <c r="B990" s="4">
        <v>1</v>
      </c>
      <c r="C990" s="4" t="s">
        <v>77</v>
      </c>
      <c r="D990" s="4" t="s">
        <v>303</v>
      </c>
    </row>
    <row r="991" spans="1:4">
      <c r="A991" s="4">
        <v>2116</v>
      </c>
      <c r="B991" s="4">
        <v>1</v>
      </c>
      <c r="C991" s="4" t="s">
        <v>77</v>
      </c>
      <c r="D991" s="4" t="s">
        <v>303</v>
      </c>
    </row>
    <row r="992" spans="1:4">
      <c r="A992" s="4">
        <v>2117</v>
      </c>
      <c r="B992" s="4">
        <v>1</v>
      </c>
      <c r="C992" s="4" t="s">
        <v>77</v>
      </c>
      <c r="D992" s="4" t="s">
        <v>303</v>
      </c>
    </row>
    <row r="993" spans="1:4">
      <c r="A993" s="4">
        <v>2501</v>
      </c>
      <c r="B993" s="4">
        <v>15</v>
      </c>
      <c r="C993" s="4" t="s">
        <v>49</v>
      </c>
      <c r="D993" s="4" t="s">
        <v>304</v>
      </c>
    </row>
    <row r="994" spans="1:4">
      <c r="A994" s="4">
        <v>2502</v>
      </c>
      <c r="B994" s="4">
        <v>15</v>
      </c>
      <c r="C994" s="4" t="s">
        <v>49</v>
      </c>
      <c r="D994" s="4" t="s">
        <v>304</v>
      </c>
    </row>
    <row r="995" spans="1:4">
      <c r="A995" s="4">
        <v>2503</v>
      </c>
      <c r="B995" s="4">
        <v>15</v>
      </c>
      <c r="C995" s="4" t="s">
        <v>49</v>
      </c>
      <c r="D995" s="4" t="s">
        <v>304</v>
      </c>
    </row>
    <row r="996" spans="1:4">
      <c r="A996" s="4">
        <v>812</v>
      </c>
      <c r="B996" s="4">
        <v>6</v>
      </c>
      <c r="C996" s="4" t="s">
        <v>47</v>
      </c>
      <c r="D996" s="4" t="s">
        <v>305</v>
      </c>
    </row>
    <row r="997" spans="1:4">
      <c r="A997" s="4">
        <v>813</v>
      </c>
      <c r="B997" s="4">
        <v>6</v>
      </c>
      <c r="C997" s="4" t="s">
        <v>47</v>
      </c>
      <c r="D997" s="4" t="s">
        <v>305</v>
      </c>
    </row>
    <row r="998" spans="1:4">
      <c r="A998" s="4">
        <v>814</v>
      </c>
      <c r="B998" s="4">
        <v>6</v>
      </c>
      <c r="C998" s="4" t="s">
        <v>47</v>
      </c>
      <c r="D998" s="4" t="s">
        <v>305</v>
      </c>
    </row>
    <row r="999" spans="1:4">
      <c r="A999" s="4">
        <v>815</v>
      </c>
      <c r="B999" s="4">
        <v>6</v>
      </c>
      <c r="C999" s="4" t="s">
        <v>47</v>
      </c>
      <c r="D999" s="4" t="s">
        <v>305</v>
      </c>
    </row>
    <row r="1000" spans="1:4">
      <c r="A1000" s="4">
        <v>816</v>
      </c>
      <c r="B1000" s="4">
        <v>6</v>
      </c>
      <c r="C1000" s="4" t="s">
        <v>47</v>
      </c>
      <c r="D1000" s="4" t="s">
        <v>305</v>
      </c>
    </row>
    <row r="1001" spans="1:4">
      <c r="A1001" s="4">
        <v>817</v>
      </c>
      <c r="B1001" s="4">
        <v>6</v>
      </c>
      <c r="C1001" s="4" t="s">
        <v>47</v>
      </c>
      <c r="D1001" s="4" t="s">
        <v>305</v>
      </c>
    </row>
    <row r="1002" spans="1:4">
      <c r="A1002" s="4">
        <v>818</v>
      </c>
      <c r="B1002" s="4">
        <v>6</v>
      </c>
      <c r="C1002" s="4" t="s">
        <v>47</v>
      </c>
      <c r="D1002" s="4" t="s">
        <v>305</v>
      </c>
    </row>
    <row r="1003" spans="1:4">
      <c r="A1003" s="4">
        <v>1265</v>
      </c>
      <c r="B1003" s="4">
        <v>8</v>
      </c>
      <c r="C1003" s="4" t="s">
        <v>67</v>
      </c>
      <c r="D1003" s="4" t="s">
        <v>306</v>
      </c>
    </row>
    <row r="1004" spans="1:4">
      <c r="A1004" s="4">
        <v>1266</v>
      </c>
      <c r="B1004" s="4">
        <v>8</v>
      </c>
      <c r="C1004" s="4" t="s">
        <v>67</v>
      </c>
      <c r="D1004" s="4" t="s">
        <v>306</v>
      </c>
    </row>
    <row r="1005" spans="1:4">
      <c r="A1005" s="4">
        <v>1267</v>
      </c>
      <c r="B1005" s="4">
        <v>8</v>
      </c>
      <c r="C1005" s="4" t="s">
        <v>67</v>
      </c>
      <c r="D1005" s="4" t="s">
        <v>306</v>
      </c>
    </row>
    <row r="1006" spans="1:4">
      <c r="A1006" s="4">
        <v>702</v>
      </c>
      <c r="B1006" s="4">
        <v>6</v>
      </c>
      <c r="C1006" s="4" t="s">
        <v>54</v>
      </c>
      <c r="D1006" s="4" t="s">
        <v>307</v>
      </c>
    </row>
    <row r="1007" spans="1:4">
      <c r="A1007" s="4">
        <v>703</v>
      </c>
      <c r="B1007" s="4">
        <v>6</v>
      </c>
      <c r="C1007" s="4" t="s">
        <v>54</v>
      </c>
      <c r="D1007" s="4" t="s">
        <v>307</v>
      </c>
    </row>
    <row r="1008" spans="1:4">
      <c r="A1008" s="4">
        <v>704</v>
      </c>
      <c r="B1008" s="4">
        <v>6</v>
      </c>
      <c r="C1008" s="4" t="s">
        <v>54</v>
      </c>
      <c r="D1008" s="4" t="s">
        <v>307</v>
      </c>
    </row>
    <row r="1009" spans="1:4">
      <c r="A1009" s="4">
        <v>1818</v>
      </c>
      <c r="B1009" s="4">
        <v>10</v>
      </c>
      <c r="C1009" s="4" t="s">
        <v>38</v>
      </c>
      <c r="D1009" s="4" t="s">
        <v>308</v>
      </c>
    </row>
    <row r="1010" spans="1:4">
      <c r="A1010" s="4">
        <v>1819</v>
      </c>
      <c r="B1010" s="4">
        <v>10</v>
      </c>
      <c r="C1010" s="4" t="s">
        <v>38</v>
      </c>
      <c r="D1010" s="4" t="s">
        <v>308</v>
      </c>
    </row>
    <row r="1011" spans="1:4">
      <c r="A1011" s="4">
        <v>1820</v>
      </c>
      <c r="B1011" s="4">
        <v>10</v>
      </c>
      <c r="C1011" s="4" t="s">
        <v>38</v>
      </c>
      <c r="D1011" s="4" t="s">
        <v>308</v>
      </c>
    </row>
    <row r="1012" spans="1:4">
      <c r="A1012" s="4">
        <v>1821</v>
      </c>
      <c r="B1012" s="4">
        <v>10</v>
      </c>
      <c r="C1012" s="4" t="s">
        <v>38</v>
      </c>
      <c r="D1012" s="4" t="s">
        <v>308</v>
      </c>
    </row>
    <row r="1013" spans="1:4">
      <c r="A1013" s="4">
        <v>1822</v>
      </c>
      <c r="B1013" s="4">
        <v>10</v>
      </c>
      <c r="C1013" s="4" t="s">
        <v>38</v>
      </c>
      <c r="D1013" s="4" t="s">
        <v>308</v>
      </c>
    </row>
    <row r="1014" spans="1:4">
      <c r="A1014" s="4">
        <v>1823</v>
      </c>
      <c r="B1014" s="4">
        <v>10</v>
      </c>
      <c r="C1014" s="4" t="s">
        <v>38</v>
      </c>
      <c r="D1014" s="4" t="s">
        <v>308</v>
      </c>
    </row>
    <row r="1015" spans="1:4">
      <c r="A1015" s="4">
        <v>1630</v>
      </c>
      <c r="B1015" s="4">
        <v>9</v>
      </c>
      <c r="C1015" s="4" t="s">
        <v>50</v>
      </c>
      <c r="D1015" s="4" t="s">
        <v>309</v>
      </c>
    </row>
    <row r="1016" spans="1:4">
      <c r="A1016" s="4">
        <v>1631</v>
      </c>
      <c r="B1016" s="4">
        <v>9</v>
      </c>
      <c r="C1016" s="4" t="s">
        <v>50</v>
      </c>
      <c r="D1016" s="4" t="s">
        <v>309</v>
      </c>
    </row>
    <row r="1017" spans="1:4">
      <c r="A1017" s="4">
        <v>1632</v>
      </c>
      <c r="B1017" s="4">
        <v>9</v>
      </c>
      <c r="C1017" s="4" t="s">
        <v>50</v>
      </c>
      <c r="D1017" s="4" t="s">
        <v>309</v>
      </c>
    </row>
    <row r="1018" spans="1:4">
      <c r="A1018" s="4">
        <v>1633</v>
      </c>
      <c r="B1018" s="4">
        <v>9</v>
      </c>
      <c r="C1018" s="4" t="s">
        <v>50</v>
      </c>
      <c r="D1018" s="4" t="s">
        <v>309</v>
      </c>
    </row>
    <row r="1019" spans="1:4">
      <c r="A1019" s="4">
        <v>1634</v>
      </c>
      <c r="B1019" s="4">
        <v>9</v>
      </c>
      <c r="C1019" s="4" t="s">
        <v>50</v>
      </c>
      <c r="D1019" s="4" t="s">
        <v>309</v>
      </c>
    </row>
    <row r="1020" spans="1:4">
      <c r="A1020" s="4">
        <v>1635</v>
      </c>
      <c r="B1020" s="4">
        <v>9</v>
      </c>
      <c r="C1020" s="4" t="s">
        <v>50</v>
      </c>
      <c r="D1020" s="4" t="s">
        <v>309</v>
      </c>
    </row>
    <row r="1021" spans="1:4">
      <c r="A1021" s="4">
        <v>1640</v>
      </c>
      <c r="B1021" s="4">
        <v>9</v>
      </c>
      <c r="C1021" s="4" t="s">
        <v>50</v>
      </c>
      <c r="D1021" s="4" t="s">
        <v>309</v>
      </c>
    </row>
    <row r="1022" spans="1:4">
      <c r="A1022" s="4">
        <v>1650</v>
      </c>
      <c r="B1022" s="4">
        <v>9</v>
      </c>
      <c r="C1022" s="4" t="s">
        <v>50</v>
      </c>
      <c r="D1022" s="4" t="s">
        <v>309</v>
      </c>
    </row>
    <row r="1023" spans="1:4">
      <c r="A1023" s="4">
        <v>115</v>
      </c>
      <c r="B1023" s="4">
        <v>3</v>
      </c>
      <c r="C1023" s="4" t="s">
        <v>31</v>
      </c>
      <c r="D1023" s="4" t="s">
        <v>310</v>
      </c>
    </row>
    <row r="1024" spans="1:4">
      <c r="A1024" s="4">
        <v>116</v>
      </c>
      <c r="B1024" s="4">
        <v>3</v>
      </c>
      <c r="C1024" s="4" t="s">
        <v>31</v>
      </c>
      <c r="D1024" s="4" t="s">
        <v>310</v>
      </c>
    </row>
    <row r="1025" spans="1:4">
      <c r="A1025" s="4">
        <v>117</v>
      </c>
      <c r="B1025" s="4">
        <v>3</v>
      </c>
      <c r="C1025" s="4" t="s">
        <v>31</v>
      </c>
      <c r="D1025" s="4" t="s">
        <v>310</v>
      </c>
    </row>
    <row r="1026" spans="1:4">
      <c r="A1026" s="4">
        <v>118</v>
      </c>
      <c r="B1026" s="4">
        <v>3</v>
      </c>
      <c r="C1026" s="4" t="s">
        <v>31</v>
      </c>
      <c r="D1026" s="4" t="s">
        <v>310</v>
      </c>
    </row>
    <row r="1027" spans="1:4">
      <c r="A1027" s="4">
        <v>119</v>
      </c>
      <c r="B1027" s="4">
        <v>3</v>
      </c>
      <c r="C1027" s="4" t="s">
        <v>31</v>
      </c>
      <c r="D1027" s="4" t="s">
        <v>310</v>
      </c>
    </row>
    <row r="1028" spans="1:4">
      <c r="A1028" s="4">
        <v>1853</v>
      </c>
      <c r="B1028" s="4">
        <v>10</v>
      </c>
      <c r="C1028" s="4" t="s">
        <v>38</v>
      </c>
      <c r="D1028" s="4" t="s">
        <v>311</v>
      </c>
    </row>
    <row r="1029" spans="1:4">
      <c r="A1029" s="4">
        <v>1854</v>
      </c>
      <c r="B1029" s="4">
        <v>10</v>
      </c>
      <c r="C1029" s="4" t="s">
        <v>38</v>
      </c>
      <c r="D1029" s="4" t="s">
        <v>311</v>
      </c>
    </row>
    <row r="1030" spans="1:4">
      <c r="A1030" s="4">
        <v>1855</v>
      </c>
      <c r="B1030" s="4">
        <v>10</v>
      </c>
      <c r="C1030" s="4" t="s">
        <v>38</v>
      </c>
      <c r="D1030" s="4" t="s">
        <v>311</v>
      </c>
    </row>
    <row r="1031" spans="1:4">
      <c r="A1031" s="4">
        <v>1884</v>
      </c>
      <c r="B1031" s="4">
        <v>10</v>
      </c>
      <c r="C1031" s="4" t="s">
        <v>38</v>
      </c>
      <c r="D1031" s="4" t="s">
        <v>311</v>
      </c>
    </row>
    <row r="1032" spans="1:4">
      <c r="A1032" s="4">
        <v>1856</v>
      </c>
      <c r="B1032" s="4">
        <v>10</v>
      </c>
      <c r="C1032" s="4" t="s">
        <v>38</v>
      </c>
      <c r="D1032" s="4" t="s">
        <v>312</v>
      </c>
    </row>
    <row r="1033" spans="1:4">
      <c r="A1033" s="4">
        <v>1857</v>
      </c>
      <c r="B1033" s="4">
        <v>10</v>
      </c>
      <c r="C1033" s="4" t="s">
        <v>38</v>
      </c>
      <c r="D1033" s="4" t="s">
        <v>312</v>
      </c>
    </row>
    <row r="1034" spans="1:4">
      <c r="A1034" s="4">
        <v>1858</v>
      </c>
      <c r="B1034" s="4">
        <v>10</v>
      </c>
      <c r="C1034" s="4" t="s">
        <v>38</v>
      </c>
      <c r="D1034" s="4" t="s">
        <v>312</v>
      </c>
    </row>
    <row r="1035" spans="1:4">
      <c r="A1035" s="4">
        <v>1859</v>
      </c>
      <c r="B1035" s="4">
        <v>10</v>
      </c>
      <c r="C1035" s="4" t="s">
        <v>38</v>
      </c>
      <c r="D1035" s="4" t="s">
        <v>312</v>
      </c>
    </row>
    <row r="1036" spans="1:4">
      <c r="A1036" s="4">
        <v>1860</v>
      </c>
      <c r="B1036" s="4">
        <v>10</v>
      </c>
      <c r="C1036" s="4" t="s">
        <v>38</v>
      </c>
      <c r="D1036" s="4" t="s">
        <v>312</v>
      </c>
    </row>
    <row r="1037" spans="1:4">
      <c r="A1037" s="4">
        <v>1128</v>
      </c>
      <c r="B1037" s="4">
        <v>6</v>
      </c>
      <c r="C1037" s="4" t="s">
        <v>54</v>
      </c>
      <c r="D1037" s="4" t="s">
        <v>313</v>
      </c>
    </row>
    <row r="1038" spans="1:4">
      <c r="A1038" s="4">
        <v>1129</v>
      </c>
      <c r="B1038" s="4">
        <v>6</v>
      </c>
      <c r="C1038" s="4" t="s">
        <v>54</v>
      </c>
      <c r="D1038" s="4" t="s">
        <v>313</v>
      </c>
    </row>
    <row r="1039" spans="1:4">
      <c r="A1039" s="4">
        <v>1130</v>
      </c>
      <c r="B1039" s="4">
        <v>6</v>
      </c>
      <c r="C1039" s="4" t="s">
        <v>54</v>
      </c>
      <c r="D1039" s="4" t="s">
        <v>313</v>
      </c>
    </row>
    <row r="1040" spans="1:4">
      <c r="A1040" s="4">
        <v>1131</v>
      </c>
      <c r="B1040" s="4">
        <v>6</v>
      </c>
      <c r="C1040" s="4" t="s">
        <v>54</v>
      </c>
      <c r="D1040" s="4" t="s">
        <v>313</v>
      </c>
    </row>
    <row r="1041" spans="1:4">
      <c r="A1041" s="4">
        <v>2051</v>
      </c>
      <c r="B1041" s="4">
        <v>10</v>
      </c>
      <c r="C1041" s="4" t="s">
        <v>87</v>
      </c>
      <c r="D1041" s="4" t="s">
        <v>314</v>
      </c>
    </row>
    <row r="1042" spans="1:4">
      <c r="A1042" s="4">
        <v>2052</v>
      </c>
      <c r="B1042" s="4">
        <v>10</v>
      </c>
      <c r="C1042" s="4" t="s">
        <v>87</v>
      </c>
      <c r="D1042" s="4" t="s">
        <v>314</v>
      </c>
    </row>
    <row r="1043" spans="1:4">
      <c r="A1043" s="4">
        <v>2053</v>
      </c>
      <c r="B1043" s="4">
        <v>10</v>
      </c>
      <c r="C1043" s="4" t="s">
        <v>87</v>
      </c>
      <c r="D1043" s="4" t="s">
        <v>314</v>
      </c>
    </row>
    <row r="1044" spans="1:4">
      <c r="A1044" s="4">
        <v>1472</v>
      </c>
      <c r="B1044" s="4">
        <v>8</v>
      </c>
      <c r="C1044" s="4" t="s">
        <v>68</v>
      </c>
      <c r="D1044" s="4" t="s">
        <v>315</v>
      </c>
    </row>
    <row r="1045" spans="1:4">
      <c r="A1045" s="4">
        <v>1473</v>
      </c>
      <c r="B1045" s="4">
        <v>8</v>
      </c>
      <c r="C1045" s="4" t="s">
        <v>68</v>
      </c>
      <c r="D1045" s="4" t="s">
        <v>315</v>
      </c>
    </row>
    <row r="1046" spans="1:4">
      <c r="A1046" s="4">
        <v>1474</v>
      </c>
      <c r="B1046" s="4">
        <v>8</v>
      </c>
      <c r="C1046" s="4" t="s">
        <v>68</v>
      </c>
      <c r="D1046" s="4" t="s">
        <v>315</v>
      </c>
    </row>
    <row r="1047" spans="1:4">
      <c r="A1047" s="4">
        <v>1475</v>
      </c>
      <c r="B1047" s="4">
        <v>8</v>
      </c>
      <c r="C1047" s="4" t="s">
        <v>68</v>
      </c>
      <c r="D1047" s="4" t="s">
        <v>315</v>
      </c>
    </row>
    <row r="1048" spans="1:4">
      <c r="A1048" s="4">
        <v>1476</v>
      </c>
      <c r="B1048" s="4">
        <v>8</v>
      </c>
      <c r="C1048" s="4" t="s">
        <v>68</v>
      </c>
      <c r="D1048" s="4" t="s">
        <v>315</v>
      </c>
    </row>
    <row r="1049" spans="1:4">
      <c r="A1049" s="4">
        <v>1477</v>
      </c>
      <c r="B1049" s="4">
        <v>8</v>
      </c>
      <c r="C1049" s="4" t="s">
        <v>68</v>
      </c>
      <c r="D1049" s="4" t="s">
        <v>315</v>
      </c>
    </row>
    <row r="1050" spans="1:4">
      <c r="A1050" s="4">
        <v>1927</v>
      </c>
      <c r="B1050" s="4">
        <v>11</v>
      </c>
      <c r="C1050" s="4" t="s">
        <v>75</v>
      </c>
      <c r="D1050" s="4" t="s">
        <v>316</v>
      </c>
    </row>
    <row r="1051" spans="1:4">
      <c r="A1051" s="4">
        <v>1928</v>
      </c>
      <c r="B1051" s="4">
        <v>11</v>
      </c>
      <c r="C1051" s="4" t="s">
        <v>75</v>
      </c>
      <c r="D1051" s="4" t="s">
        <v>316</v>
      </c>
    </row>
    <row r="1052" spans="1:4">
      <c r="A1052" s="4">
        <v>1929</v>
      </c>
      <c r="B1052" s="4">
        <v>11</v>
      </c>
      <c r="C1052" s="4" t="s">
        <v>75</v>
      </c>
      <c r="D1052" s="4" t="s">
        <v>316</v>
      </c>
    </row>
    <row r="1053" spans="1:4">
      <c r="A1053" s="4">
        <v>1931</v>
      </c>
      <c r="B1053" s="4">
        <v>11</v>
      </c>
      <c r="C1053" s="4" t="s">
        <v>75</v>
      </c>
      <c r="D1053" s="4" t="s">
        <v>316</v>
      </c>
    </row>
    <row r="1054" spans="1:4">
      <c r="A1054" s="4">
        <v>1932</v>
      </c>
      <c r="B1054" s="4">
        <v>11</v>
      </c>
      <c r="C1054" s="4" t="s">
        <v>75</v>
      </c>
      <c r="D1054" s="4" t="s">
        <v>316</v>
      </c>
    </row>
    <row r="1055" spans="1:4">
      <c r="A1055" s="4">
        <v>356</v>
      </c>
      <c r="B1055" s="4">
        <v>3</v>
      </c>
      <c r="C1055" s="4" t="s">
        <v>28</v>
      </c>
      <c r="D1055" s="4" t="s">
        <v>317</v>
      </c>
    </row>
    <row r="1056" spans="1:4">
      <c r="A1056" s="4">
        <v>357</v>
      </c>
      <c r="B1056" s="4">
        <v>3</v>
      </c>
      <c r="C1056" s="4" t="s">
        <v>28</v>
      </c>
      <c r="D1056" s="4" t="s">
        <v>317</v>
      </c>
    </row>
    <row r="1057" spans="1:4">
      <c r="A1057" s="4">
        <v>358</v>
      </c>
      <c r="B1057" s="4">
        <v>3</v>
      </c>
      <c r="C1057" s="4" t="s">
        <v>28</v>
      </c>
      <c r="D1057" s="4" t="s">
        <v>317</v>
      </c>
    </row>
    <row r="1058" spans="1:4">
      <c r="A1058" s="4">
        <v>359</v>
      </c>
      <c r="B1058" s="4">
        <v>3</v>
      </c>
      <c r="C1058" s="4" t="s">
        <v>28</v>
      </c>
      <c r="D1058" s="4" t="s">
        <v>317</v>
      </c>
    </row>
    <row r="1059" spans="1:4">
      <c r="A1059" s="4">
        <v>2522</v>
      </c>
      <c r="B1059" s="4">
        <v>3</v>
      </c>
      <c r="C1059" s="4" t="s">
        <v>28</v>
      </c>
      <c r="D1059" s="4" t="s">
        <v>317</v>
      </c>
    </row>
    <row r="1060" spans="1:4">
      <c r="A1060" s="4">
        <v>446</v>
      </c>
      <c r="B1060" s="4">
        <v>5</v>
      </c>
      <c r="C1060" s="4" t="s">
        <v>61</v>
      </c>
      <c r="D1060" s="4" t="s">
        <v>318</v>
      </c>
    </row>
    <row r="1061" spans="1:4">
      <c r="A1061" s="4">
        <v>447</v>
      </c>
      <c r="B1061" s="4">
        <v>5</v>
      </c>
      <c r="C1061" s="4" t="s">
        <v>61</v>
      </c>
      <c r="D1061" s="4" t="s">
        <v>318</v>
      </c>
    </row>
    <row r="1062" spans="1:4">
      <c r="A1062" s="4">
        <v>448</v>
      </c>
      <c r="B1062" s="4">
        <v>5</v>
      </c>
      <c r="C1062" s="4" t="s">
        <v>61</v>
      </c>
      <c r="D1062" s="4" t="s">
        <v>318</v>
      </c>
    </row>
    <row r="1063" spans="1:4">
      <c r="A1063" s="4">
        <v>450</v>
      </c>
      <c r="B1063" s="4">
        <v>5</v>
      </c>
      <c r="C1063" s="4" t="s">
        <v>61</v>
      </c>
      <c r="D1063" s="4" t="s">
        <v>318</v>
      </c>
    </row>
    <row r="1064" spans="1:4">
      <c r="A1064" s="4">
        <v>451</v>
      </c>
      <c r="B1064" s="4">
        <v>5</v>
      </c>
      <c r="C1064" s="4" t="s">
        <v>61</v>
      </c>
      <c r="D1064" s="4" t="s">
        <v>318</v>
      </c>
    </row>
    <row r="1065" spans="1:4">
      <c r="A1065" s="4">
        <v>452</v>
      </c>
      <c r="B1065" s="4">
        <v>5</v>
      </c>
      <c r="C1065" s="4" t="s">
        <v>61</v>
      </c>
      <c r="D1065" s="4" t="s">
        <v>318</v>
      </c>
    </row>
    <row r="1066" spans="1:4">
      <c r="A1066" s="4">
        <v>453</v>
      </c>
      <c r="B1066" s="4">
        <v>5</v>
      </c>
      <c r="C1066" s="4" t="s">
        <v>61</v>
      </c>
      <c r="D1066" s="4" t="s">
        <v>318</v>
      </c>
    </row>
    <row r="1067" spans="1:4">
      <c r="A1067" s="4">
        <v>454</v>
      </c>
      <c r="B1067" s="4">
        <v>5</v>
      </c>
      <c r="C1067" s="4" t="s">
        <v>61</v>
      </c>
      <c r="D1067" s="4" t="s">
        <v>318</v>
      </c>
    </row>
    <row r="1068" spans="1:4">
      <c r="A1068" s="4">
        <v>2573</v>
      </c>
      <c r="B1068" s="4">
        <v>5</v>
      </c>
      <c r="C1068" s="4" t="s">
        <v>61</v>
      </c>
      <c r="D1068" s="4" t="s">
        <v>319</v>
      </c>
    </row>
    <row r="1069" spans="1:4">
      <c r="A1069" s="4">
        <v>1308</v>
      </c>
      <c r="B1069" s="4">
        <v>14</v>
      </c>
      <c r="C1069" s="4" t="s">
        <v>320</v>
      </c>
      <c r="D1069" s="4" t="s">
        <v>321</v>
      </c>
    </row>
    <row r="1070" spans="1:4">
      <c r="A1070" s="4">
        <v>2100</v>
      </c>
      <c r="B1070" s="4">
        <v>14</v>
      </c>
      <c r="C1070" s="4" t="s">
        <v>320</v>
      </c>
      <c r="D1070" s="4" t="s">
        <v>321</v>
      </c>
    </row>
    <row r="1071" spans="1:4">
      <c r="A1071" s="4">
        <v>1902</v>
      </c>
      <c r="B1071" s="4">
        <v>12</v>
      </c>
      <c r="C1071" s="4" t="s">
        <v>85</v>
      </c>
      <c r="D1071" s="4" t="s">
        <v>322</v>
      </c>
    </row>
    <row r="1072" spans="1:4">
      <c r="A1072" s="4">
        <v>1903</v>
      </c>
      <c r="B1072" s="4">
        <v>12</v>
      </c>
      <c r="C1072" s="4" t="s">
        <v>85</v>
      </c>
      <c r="D1072" s="4" t="s">
        <v>322</v>
      </c>
    </row>
    <row r="1073" spans="1:4">
      <c r="A1073" s="4">
        <v>1904</v>
      </c>
      <c r="B1073" s="4">
        <v>12</v>
      </c>
      <c r="C1073" s="4" t="s">
        <v>85</v>
      </c>
      <c r="D1073" s="4" t="s">
        <v>322</v>
      </c>
    </row>
    <row r="1074" spans="1:4">
      <c r="A1074" s="4">
        <v>1905</v>
      </c>
      <c r="B1074" s="4">
        <v>12</v>
      </c>
      <c r="C1074" s="4" t="s">
        <v>85</v>
      </c>
      <c r="D1074" s="4" t="s">
        <v>322</v>
      </c>
    </row>
    <row r="1075" spans="1:4">
      <c r="A1075" s="4">
        <v>1906</v>
      </c>
      <c r="B1075" s="4">
        <v>12</v>
      </c>
      <c r="C1075" s="4" t="s">
        <v>85</v>
      </c>
      <c r="D1075" s="4" t="s">
        <v>322</v>
      </c>
    </row>
    <row r="1076" spans="1:4">
      <c r="A1076" s="4">
        <v>1907</v>
      </c>
      <c r="B1076" s="4">
        <v>12</v>
      </c>
      <c r="C1076" s="4" t="s">
        <v>85</v>
      </c>
      <c r="D1076" s="4" t="s">
        <v>322</v>
      </c>
    </row>
    <row r="1077" spans="1:4">
      <c r="A1077" s="4">
        <v>1908</v>
      </c>
      <c r="B1077" s="4">
        <v>12</v>
      </c>
      <c r="C1077" s="4" t="s">
        <v>85</v>
      </c>
      <c r="D1077" s="4" t="s">
        <v>323</v>
      </c>
    </row>
    <row r="1078" spans="1:4">
      <c r="A1078" s="4">
        <v>1910</v>
      </c>
      <c r="B1078" s="4">
        <v>12</v>
      </c>
      <c r="C1078" s="4" t="s">
        <v>85</v>
      </c>
      <c r="D1078" s="4" t="s">
        <v>323</v>
      </c>
    </row>
    <row r="1079" spans="1:4">
      <c r="A1079" s="4">
        <v>1911</v>
      </c>
      <c r="B1079" s="4">
        <v>12</v>
      </c>
      <c r="C1079" s="4" t="s">
        <v>85</v>
      </c>
      <c r="D1079" s="4" t="s">
        <v>323</v>
      </c>
    </row>
    <row r="1080" spans="1:4">
      <c r="A1080" s="4">
        <v>1912</v>
      </c>
      <c r="B1080" s="4">
        <v>12</v>
      </c>
      <c r="C1080" s="4" t="s">
        <v>85</v>
      </c>
      <c r="D1080" s="4" t="s">
        <v>323</v>
      </c>
    </row>
    <row r="1081" spans="1:4">
      <c r="A1081" s="4">
        <v>1913</v>
      </c>
      <c r="B1081" s="4">
        <v>12</v>
      </c>
      <c r="C1081" s="4" t="s">
        <v>85</v>
      </c>
      <c r="D1081" s="4" t="s">
        <v>323</v>
      </c>
    </row>
    <row r="1082" spans="1:4">
      <c r="A1082" s="4">
        <v>1914</v>
      </c>
      <c r="B1082" s="4">
        <v>12</v>
      </c>
      <c r="C1082" s="4" t="s">
        <v>85</v>
      </c>
      <c r="D1082" s="4" t="s">
        <v>324</v>
      </c>
    </row>
    <row r="1083" spans="1:4">
      <c r="A1083" s="4">
        <v>1915</v>
      </c>
      <c r="B1083" s="4">
        <v>12</v>
      </c>
      <c r="C1083" s="4" t="s">
        <v>85</v>
      </c>
      <c r="D1083" s="4" t="s">
        <v>324</v>
      </c>
    </row>
    <row r="1084" spans="1:4">
      <c r="A1084" s="4">
        <v>1916</v>
      </c>
      <c r="B1084" s="4">
        <v>12</v>
      </c>
      <c r="C1084" s="4" t="s">
        <v>85</v>
      </c>
      <c r="D1084" s="4" t="s">
        <v>324</v>
      </c>
    </row>
    <row r="1085" spans="1:4">
      <c r="A1085" s="4">
        <v>1917</v>
      </c>
      <c r="B1085" s="4">
        <v>12</v>
      </c>
      <c r="C1085" s="4" t="s">
        <v>85</v>
      </c>
      <c r="D1085" s="4" t="s">
        <v>324</v>
      </c>
    </row>
    <row r="1086" spans="1:4">
      <c r="A1086" s="4">
        <v>1918</v>
      </c>
      <c r="B1086" s="4">
        <v>12</v>
      </c>
      <c r="C1086" s="4" t="s">
        <v>85</v>
      </c>
      <c r="D1086" s="4" t="s">
        <v>324</v>
      </c>
    </row>
    <row r="1087" spans="1:4">
      <c r="A1087" s="4">
        <v>1919</v>
      </c>
      <c r="B1087" s="4">
        <v>12</v>
      </c>
      <c r="C1087" s="4" t="s">
        <v>85</v>
      </c>
      <c r="D1087" s="4" t="s">
        <v>324</v>
      </c>
    </row>
    <row r="1088" spans="1:4">
      <c r="A1088" s="4">
        <v>385</v>
      </c>
      <c r="B1088" s="4">
        <v>4</v>
      </c>
      <c r="C1088" s="4" t="s">
        <v>39</v>
      </c>
      <c r="D1088" s="4" t="s">
        <v>325</v>
      </c>
    </row>
    <row r="1089" spans="1:4">
      <c r="A1089" s="4">
        <v>386</v>
      </c>
      <c r="B1089" s="4">
        <v>4</v>
      </c>
      <c r="C1089" s="4" t="s">
        <v>39</v>
      </c>
      <c r="D1089" s="4" t="s">
        <v>325</v>
      </c>
    </row>
    <row r="1090" spans="1:4">
      <c r="A1090" s="4">
        <v>2350</v>
      </c>
      <c r="B1090" s="4">
        <v>4</v>
      </c>
      <c r="C1090" s="4" t="s">
        <v>39</v>
      </c>
      <c r="D1090" s="4" t="s">
        <v>325</v>
      </c>
    </row>
    <row r="1091" spans="1:4">
      <c r="A1091" s="4">
        <v>2390</v>
      </c>
      <c r="B1091" s="4">
        <v>14</v>
      </c>
      <c r="C1091" s="4" t="s">
        <v>92</v>
      </c>
      <c r="D1091" s="4" t="s">
        <v>326</v>
      </c>
    </row>
    <row r="1092" spans="1:4">
      <c r="A1092" s="4">
        <v>2391</v>
      </c>
      <c r="B1092" s="4">
        <v>14</v>
      </c>
      <c r="C1092" s="4" t="s">
        <v>92</v>
      </c>
      <c r="D1092" s="4" t="s">
        <v>326</v>
      </c>
    </row>
    <row r="1093" spans="1:4">
      <c r="A1093" s="4">
        <v>2392</v>
      </c>
      <c r="B1093" s="4">
        <v>14</v>
      </c>
      <c r="C1093" s="4" t="s">
        <v>92</v>
      </c>
      <c r="D1093" s="4" t="s">
        <v>326</v>
      </c>
    </row>
    <row r="1094" spans="1:4">
      <c r="A1094" s="4">
        <v>2393</v>
      </c>
      <c r="B1094" s="4">
        <v>14</v>
      </c>
      <c r="C1094" s="4" t="s">
        <v>92</v>
      </c>
      <c r="D1094" s="4" t="s">
        <v>326</v>
      </c>
    </row>
    <row r="1095" spans="1:4">
      <c r="A1095" s="4">
        <v>2394</v>
      </c>
      <c r="B1095" s="4">
        <v>14</v>
      </c>
      <c r="C1095" s="4" t="s">
        <v>92</v>
      </c>
      <c r="D1095" s="4" t="s">
        <v>326</v>
      </c>
    </row>
    <row r="1096" spans="1:4">
      <c r="A1096" s="4">
        <v>2395</v>
      </c>
      <c r="B1096" s="4">
        <v>14</v>
      </c>
      <c r="C1096" s="4" t="s">
        <v>92</v>
      </c>
      <c r="D1096" s="4" t="s">
        <v>326</v>
      </c>
    </row>
    <row r="1097" spans="1:4">
      <c r="A1097" s="4">
        <v>2351</v>
      </c>
      <c r="B1097" s="4">
        <v>14</v>
      </c>
      <c r="C1097" s="4" t="s">
        <v>92</v>
      </c>
      <c r="D1097" s="4" t="s">
        <v>327</v>
      </c>
    </row>
    <row r="1098" spans="1:4">
      <c r="A1098" s="4">
        <v>2385</v>
      </c>
      <c r="B1098" s="4">
        <v>14</v>
      </c>
      <c r="C1098" s="4" t="s">
        <v>92</v>
      </c>
      <c r="D1098" s="4" t="s">
        <v>327</v>
      </c>
    </row>
    <row r="1099" spans="1:4">
      <c r="A1099" s="4">
        <v>2386</v>
      </c>
      <c r="B1099" s="4">
        <v>14</v>
      </c>
      <c r="C1099" s="4" t="s">
        <v>92</v>
      </c>
      <c r="D1099" s="4" t="s">
        <v>327</v>
      </c>
    </row>
    <row r="1100" spans="1:4">
      <c r="A1100" s="4">
        <v>2387</v>
      </c>
      <c r="B1100" s="4">
        <v>14</v>
      </c>
      <c r="C1100" s="4" t="s">
        <v>92</v>
      </c>
      <c r="D1100" s="4" t="s">
        <v>327</v>
      </c>
    </row>
    <row r="1101" spans="1:4">
      <c r="A1101" s="4">
        <v>2388</v>
      </c>
      <c r="B1101" s="4">
        <v>14</v>
      </c>
      <c r="C1101" s="4" t="s">
        <v>92</v>
      </c>
      <c r="D1101" s="4" t="s">
        <v>327</v>
      </c>
    </row>
    <row r="1102" spans="1:4">
      <c r="A1102" s="4">
        <v>2389</v>
      </c>
      <c r="B1102" s="4">
        <v>14</v>
      </c>
      <c r="C1102" s="4" t="s">
        <v>92</v>
      </c>
      <c r="D1102" s="4" t="s">
        <v>327</v>
      </c>
    </row>
    <row r="1103" spans="1:4">
      <c r="A1103" s="4">
        <v>2092</v>
      </c>
      <c r="B1103" s="4">
        <v>13</v>
      </c>
      <c r="C1103" s="4" t="s">
        <v>69</v>
      </c>
      <c r="D1103" s="4" t="s">
        <v>328</v>
      </c>
    </row>
    <row r="1104" spans="1:4">
      <c r="A1104" s="4">
        <v>2093</v>
      </c>
      <c r="B1104" s="4">
        <v>13</v>
      </c>
      <c r="C1104" s="4" t="s">
        <v>69</v>
      </c>
      <c r="D1104" s="4" t="s">
        <v>328</v>
      </c>
    </row>
    <row r="1105" spans="1:4">
      <c r="A1105" s="4">
        <v>2094</v>
      </c>
      <c r="B1105" s="4">
        <v>13</v>
      </c>
      <c r="C1105" s="4" t="s">
        <v>69</v>
      </c>
      <c r="D1105" s="4" t="s">
        <v>328</v>
      </c>
    </row>
    <row r="1106" spans="1:4">
      <c r="A1106" s="4">
        <v>2095</v>
      </c>
      <c r="B1106" s="4">
        <v>13</v>
      </c>
      <c r="C1106" s="4" t="s">
        <v>69</v>
      </c>
      <c r="D1106" s="4" t="s">
        <v>328</v>
      </c>
    </row>
    <row r="1107" spans="1:4">
      <c r="A1107" s="4">
        <v>2096</v>
      </c>
      <c r="B1107" s="4">
        <v>13</v>
      </c>
      <c r="C1107" s="4" t="s">
        <v>69</v>
      </c>
      <c r="D1107" s="4" t="s">
        <v>328</v>
      </c>
    </row>
    <row r="1108" spans="1:4">
      <c r="A1108" s="4">
        <v>2076</v>
      </c>
      <c r="B1108" s="4">
        <v>13</v>
      </c>
      <c r="C1108" s="4" t="s">
        <v>69</v>
      </c>
      <c r="D1108" s="4" t="s">
        <v>329</v>
      </c>
    </row>
    <row r="1109" spans="1:4">
      <c r="A1109" s="4">
        <v>2077</v>
      </c>
      <c r="B1109" s="4">
        <v>13</v>
      </c>
      <c r="C1109" s="4" t="s">
        <v>69</v>
      </c>
      <c r="D1109" s="4" t="s">
        <v>329</v>
      </c>
    </row>
    <row r="1110" spans="1:4">
      <c r="A1110" s="4">
        <v>2078</v>
      </c>
      <c r="B1110" s="4">
        <v>14</v>
      </c>
      <c r="C1110" s="4" t="s">
        <v>76</v>
      </c>
      <c r="D1110" s="4" t="s">
        <v>329</v>
      </c>
    </row>
    <row r="1111" spans="1:4">
      <c r="A1111" s="4">
        <v>2079</v>
      </c>
      <c r="B1111" s="4">
        <v>14</v>
      </c>
      <c r="C1111" s="4" t="s">
        <v>76</v>
      </c>
      <c r="D1111" s="4" t="s">
        <v>329</v>
      </c>
    </row>
    <row r="1112" spans="1:4">
      <c r="A1112" s="4">
        <v>2080</v>
      </c>
      <c r="B1112" s="4">
        <v>14</v>
      </c>
      <c r="C1112" s="4" t="s">
        <v>76</v>
      </c>
      <c r="D1112" s="4" t="s">
        <v>329</v>
      </c>
    </row>
    <row r="1113" spans="1:4">
      <c r="A1113" s="4">
        <v>1933</v>
      </c>
      <c r="B1113" s="4">
        <v>14</v>
      </c>
      <c r="C1113" s="4" t="s">
        <v>320</v>
      </c>
      <c r="D1113" s="4" t="s">
        <v>329</v>
      </c>
    </row>
    <row r="1114" spans="1:4">
      <c r="A1114" s="4">
        <v>2086</v>
      </c>
      <c r="B1114" s="4">
        <v>13</v>
      </c>
      <c r="C1114" s="4" t="s">
        <v>69</v>
      </c>
      <c r="D1114" s="4" t="s">
        <v>330</v>
      </c>
    </row>
    <row r="1115" spans="1:4">
      <c r="A1115" s="4">
        <v>322</v>
      </c>
      <c r="B1115" s="4">
        <v>3</v>
      </c>
      <c r="C1115" s="4" t="s">
        <v>28</v>
      </c>
      <c r="D1115" s="4" t="s">
        <v>331</v>
      </c>
    </row>
    <row r="1116" spans="1:4">
      <c r="A1116" s="4">
        <v>323</v>
      </c>
      <c r="B1116" s="4">
        <v>3</v>
      </c>
      <c r="C1116" s="4" t="s">
        <v>28</v>
      </c>
      <c r="D1116" s="4" t="s">
        <v>331</v>
      </c>
    </row>
    <row r="1117" spans="1:4">
      <c r="A1117" s="4">
        <v>324</v>
      </c>
      <c r="B1117" s="4">
        <v>3</v>
      </c>
      <c r="C1117" s="4" t="s">
        <v>28</v>
      </c>
      <c r="D1117" s="4" t="s">
        <v>331</v>
      </c>
    </row>
    <row r="1118" spans="1:4">
      <c r="A1118" s="4">
        <v>1412</v>
      </c>
      <c r="B1118" s="4">
        <v>12</v>
      </c>
      <c r="C1118" s="4" t="s">
        <v>74</v>
      </c>
      <c r="D1118" s="4" t="s">
        <v>332</v>
      </c>
    </row>
    <row r="1119" spans="1:4">
      <c r="A1119" s="4">
        <v>1413</v>
      </c>
      <c r="B1119" s="4">
        <v>12</v>
      </c>
      <c r="C1119" s="4" t="s">
        <v>74</v>
      </c>
      <c r="D1119" s="4" t="s">
        <v>332</v>
      </c>
    </row>
    <row r="1120" spans="1:4">
      <c r="A1120" s="4">
        <v>1414</v>
      </c>
      <c r="B1120" s="4">
        <v>12</v>
      </c>
      <c r="C1120" s="4" t="s">
        <v>74</v>
      </c>
      <c r="D1120" s="4" t="s">
        <v>332</v>
      </c>
    </row>
    <row r="1121" spans="1:4">
      <c r="A1121" s="4">
        <v>1415</v>
      </c>
      <c r="B1121" s="4">
        <v>12</v>
      </c>
      <c r="C1121" s="4" t="s">
        <v>74</v>
      </c>
      <c r="D1121" s="4" t="s">
        <v>332</v>
      </c>
    </row>
    <row r="1122" spans="1:4">
      <c r="A1122" s="4">
        <v>1416</v>
      </c>
      <c r="B1122" s="4">
        <v>12</v>
      </c>
      <c r="C1122" s="4" t="s">
        <v>74</v>
      </c>
      <c r="D1122" s="4" t="s">
        <v>332</v>
      </c>
    </row>
    <row r="1123" spans="1:4">
      <c r="A1123" s="4">
        <v>1417</v>
      </c>
      <c r="B1123" s="4">
        <v>12</v>
      </c>
      <c r="C1123" s="4" t="s">
        <v>74</v>
      </c>
      <c r="D1123" s="4" t="s">
        <v>332</v>
      </c>
    </row>
    <row r="1124" spans="1:4">
      <c r="A1124" s="4">
        <v>2530</v>
      </c>
      <c r="B1124" s="4">
        <v>12</v>
      </c>
      <c r="C1124" s="4" t="s">
        <v>74</v>
      </c>
      <c r="D1124" s="4" t="s">
        <v>332</v>
      </c>
    </row>
    <row r="1125" spans="1:4">
      <c r="A1125" s="4">
        <v>1922</v>
      </c>
      <c r="B1125" s="4">
        <v>10</v>
      </c>
      <c r="C1125" s="4" t="s">
        <v>55</v>
      </c>
      <c r="D1125" s="4" t="s">
        <v>333</v>
      </c>
    </row>
    <row r="1126" spans="1:4">
      <c r="A1126" s="4">
        <v>1979</v>
      </c>
      <c r="B1126" s="4">
        <v>10</v>
      </c>
      <c r="C1126" s="4" t="s">
        <v>55</v>
      </c>
      <c r="D1126" s="4" t="s">
        <v>333</v>
      </c>
    </row>
    <row r="1127" spans="1:4">
      <c r="A1127" s="4">
        <v>1980</v>
      </c>
      <c r="B1127" s="4">
        <v>10</v>
      </c>
      <c r="C1127" s="4" t="s">
        <v>55</v>
      </c>
      <c r="D1127" s="4" t="s">
        <v>333</v>
      </c>
    </row>
    <row r="1128" spans="1:4">
      <c r="A1128" s="4">
        <v>1981</v>
      </c>
      <c r="B1128" s="4">
        <v>10</v>
      </c>
      <c r="C1128" s="4" t="s">
        <v>55</v>
      </c>
      <c r="D1128" s="4" t="s">
        <v>333</v>
      </c>
    </row>
    <row r="1129" spans="1:4">
      <c r="A1129" s="4">
        <v>1982</v>
      </c>
      <c r="B1129" s="4">
        <v>10</v>
      </c>
      <c r="C1129" s="4" t="s">
        <v>55</v>
      </c>
      <c r="D1129" s="4" t="s">
        <v>333</v>
      </c>
    </row>
    <row r="1130" spans="1:4">
      <c r="A1130" s="4">
        <v>1983</v>
      </c>
      <c r="B1130" s="4">
        <v>10</v>
      </c>
      <c r="C1130" s="4" t="s">
        <v>55</v>
      </c>
      <c r="D1130" s="4" t="s">
        <v>333</v>
      </c>
    </row>
    <row r="1131" spans="1:4">
      <c r="A1131" s="4">
        <v>1984</v>
      </c>
      <c r="B1131" s="4">
        <v>10</v>
      </c>
      <c r="C1131" s="4" t="s">
        <v>55</v>
      </c>
      <c r="D1131" s="4" t="s">
        <v>333</v>
      </c>
    </row>
    <row r="1132" spans="1:4">
      <c r="A1132" s="4">
        <v>2556</v>
      </c>
      <c r="B1132" s="4">
        <v>10</v>
      </c>
      <c r="C1132" s="4" t="s">
        <v>55</v>
      </c>
      <c r="D1132" s="4" t="s">
        <v>333</v>
      </c>
    </row>
    <row r="1133" spans="1:4">
      <c r="A1133" s="4">
        <v>2109</v>
      </c>
      <c r="B1133" s="4">
        <v>1</v>
      </c>
      <c r="C1133" s="4" t="s">
        <v>77</v>
      </c>
      <c r="D1133" s="4" t="s">
        <v>334</v>
      </c>
    </row>
    <row r="1134" spans="1:4">
      <c r="A1134" s="4">
        <v>2111</v>
      </c>
      <c r="B1134" s="4">
        <v>1</v>
      </c>
      <c r="C1134" s="4" t="s">
        <v>77</v>
      </c>
      <c r="D1134" s="4" t="s">
        <v>334</v>
      </c>
    </row>
    <row r="1135" spans="1:4">
      <c r="A1135" s="4">
        <v>2112</v>
      </c>
      <c r="B1135" s="4">
        <v>1</v>
      </c>
      <c r="C1135" s="4" t="s">
        <v>77</v>
      </c>
      <c r="D1135" s="4" t="s">
        <v>334</v>
      </c>
    </row>
    <row r="1136" spans="1:4">
      <c r="A1136" s="4">
        <v>2113</v>
      </c>
      <c r="B1136" s="4">
        <v>1</v>
      </c>
      <c r="C1136" s="4" t="s">
        <v>77</v>
      </c>
      <c r="D1136" s="4" t="s">
        <v>334</v>
      </c>
    </row>
    <row r="1137" spans="1:4">
      <c r="A1137" s="4">
        <v>803</v>
      </c>
      <c r="B1137" s="4">
        <v>6</v>
      </c>
      <c r="C1137" s="4" t="s">
        <v>47</v>
      </c>
      <c r="D1137" s="4" t="s">
        <v>335</v>
      </c>
    </row>
    <row r="1138" spans="1:4">
      <c r="A1138" s="4">
        <v>804</v>
      </c>
      <c r="B1138" s="4">
        <v>6</v>
      </c>
      <c r="C1138" s="4" t="s">
        <v>47</v>
      </c>
      <c r="D1138" s="4" t="s">
        <v>335</v>
      </c>
    </row>
    <row r="1139" spans="1:4">
      <c r="A1139" s="4">
        <v>805</v>
      </c>
      <c r="B1139" s="4">
        <v>6</v>
      </c>
      <c r="C1139" s="4" t="s">
        <v>47</v>
      </c>
      <c r="D1139" s="4" t="s">
        <v>335</v>
      </c>
    </row>
    <row r="1140" spans="1:4">
      <c r="A1140" s="4">
        <v>806</v>
      </c>
      <c r="B1140" s="4">
        <v>6</v>
      </c>
      <c r="C1140" s="4" t="s">
        <v>47</v>
      </c>
      <c r="D1140" s="4" t="s">
        <v>335</v>
      </c>
    </row>
    <row r="1141" spans="1:4">
      <c r="A1141" s="4">
        <v>807</v>
      </c>
      <c r="B1141" s="4">
        <v>6</v>
      </c>
      <c r="C1141" s="4" t="s">
        <v>47</v>
      </c>
      <c r="D1141" s="4" t="s">
        <v>335</v>
      </c>
    </row>
    <row r="1142" spans="1:4">
      <c r="A1142" s="4">
        <v>1531</v>
      </c>
      <c r="B1142" s="4">
        <v>8</v>
      </c>
      <c r="C1142" s="4" t="s">
        <v>68</v>
      </c>
      <c r="D1142" s="4" t="s">
        <v>336</v>
      </c>
    </row>
    <row r="1143" spans="1:4">
      <c r="A1143" s="4">
        <v>1532</v>
      </c>
      <c r="B1143" s="4">
        <v>8</v>
      </c>
      <c r="C1143" s="4" t="s">
        <v>68</v>
      </c>
      <c r="D1143" s="4" t="s">
        <v>336</v>
      </c>
    </row>
    <row r="1144" spans="1:4">
      <c r="A1144" s="4">
        <v>1533</v>
      </c>
      <c r="B1144" s="4">
        <v>8</v>
      </c>
      <c r="C1144" s="4" t="s">
        <v>68</v>
      </c>
      <c r="D1144" s="4" t="s">
        <v>336</v>
      </c>
    </row>
    <row r="1145" spans="1:4">
      <c r="A1145" s="4">
        <v>1534</v>
      </c>
      <c r="B1145" s="4">
        <v>8</v>
      </c>
      <c r="C1145" s="4" t="s">
        <v>68</v>
      </c>
      <c r="D1145" s="4" t="s">
        <v>336</v>
      </c>
    </row>
    <row r="1146" spans="1:4">
      <c r="A1146" s="4">
        <v>1535</v>
      </c>
      <c r="B1146" s="4">
        <v>8</v>
      </c>
      <c r="C1146" s="4" t="s">
        <v>68</v>
      </c>
      <c r="D1146" s="4" t="s">
        <v>336</v>
      </c>
    </row>
    <row r="1147" spans="1:4">
      <c r="A1147" s="4">
        <v>2594</v>
      </c>
      <c r="B1147" s="4">
        <v>15</v>
      </c>
      <c r="D1147" s="4" t="s">
        <v>337</v>
      </c>
    </row>
    <row r="1148" spans="1:4">
      <c r="A1148" s="4">
        <v>840</v>
      </c>
      <c r="B1148" s="4">
        <v>1</v>
      </c>
      <c r="C1148" s="4" t="s">
        <v>29</v>
      </c>
      <c r="D1148" s="4" t="s">
        <v>338</v>
      </c>
    </row>
    <row r="1149" spans="1:4">
      <c r="A1149" s="4">
        <v>841</v>
      </c>
      <c r="B1149" s="4">
        <v>1</v>
      </c>
      <c r="C1149" s="4" t="s">
        <v>29</v>
      </c>
      <c r="D1149" s="4" t="s">
        <v>338</v>
      </c>
    </row>
    <row r="1150" spans="1:4">
      <c r="A1150" s="4">
        <v>781</v>
      </c>
      <c r="B1150" s="4">
        <v>6</v>
      </c>
      <c r="C1150" s="4" t="s">
        <v>46</v>
      </c>
      <c r="D1150" s="4" t="s">
        <v>339</v>
      </c>
    </row>
    <row r="1151" spans="1:4">
      <c r="A1151" s="4">
        <v>782</v>
      </c>
      <c r="B1151" s="4">
        <v>6</v>
      </c>
      <c r="C1151" s="4" t="s">
        <v>46</v>
      </c>
      <c r="D1151" s="4" t="s">
        <v>339</v>
      </c>
    </row>
    <row r="1152" spans="1:4">
      <c r="A1152" s="4">
        <v>783</v>
      </c>
      <c r="B1152" s="4">
        <v>6</v>
      </c>
      <c r="C1152" s="4" t="s">
        <v>46</v>
      </c>
      <c r="D1152" s="4" t="s">
        <v>339</v>
      </c>
    </row>
    <row r="1153" spans="1:4">
      <c r="A1153" s="4">
        <v>784</v>
      </c>
      <c r="B1153" s="4">
        <v>6</v>
      </c>
      <c r="C1153" s="4" t="s">
        <v>46</v>
      </c>
      <c r="D1153" s="4" t="s">
        <v>339</v>
      </c>
    </row>
    <row r="1154" spans="1:4">
      <c r="A1154" s="4">
        <v>785</v>
      </c>
      <c r="B1154" s="4">
        <v>6</v>
      </c>
      <c r="C1154" s="4" t="s">
        <v>46</v>
      </c>
      <c r="D1154" s="4" t="s">
        <v>339</v>
      </c>
    </row>
    <row r="1155" spans="1:4">
      <c r="A1155" s="4">
        <v>1722</v>
      </c>
      <c r="B1155" s="4">
        <v>13</v>
      </c>
      <c r="C1155" s="4" t="s">
        <v>79</v>
      </c>
      <c r="D1155" s="4" t="s">
        <v>340</v>
      </c>
    </row>
    <row r="1156" spans="1:4">
      <c r="A1156" s="4">
        <v>1723</v>
      </c>
      <c r="B1156" s="4">
        <v>13</v>
      </c>
      <c r="C1156" s="4" t="s">
        <v>79</v>
      </c>
      <c r="D1156" s="4" t="s">
        <v>340</v>
      </c>
    </row>
    <row r="1157" spans="1:4">
      <c r="A1157" s="4">
        <v>1724</v>
      </c>
      <c r="B1157" s="4">
        <v>13</v>
      </c>
      <c r="C1157" s="4" t="s">
        <v>79</v>
      </c>
      <c r="D1157" s="4" t="s">
        <v>340</v>
      </c>
    </row>
    <row r="1158" spans="1:4">
      <c r="A1158" s="4">
        <v>1725</v>
      </c>
      <c r="B1158" s="4">
        <v>13</v>
      </c>
      <c r="C1158" s="4" t="s">
        <v>79</v>
      </c>
      <c r="D1158" s="4" t="s">
        <v>340</v>
      </c>
    </row>
    <row r="1159" spans="1:4">
      <c r="A1159" s="4">
        <v>1726</v>
      </c>
      <c r="B1159" s="4">
        <v>13</v>
      </c>
      <c r="C1159" s="4" t="s">
        <v>79</v>
      </c>
      <c r="D1159" s="4" t="s">
        <v>340</v>
      </c>
    </row>
    <row r="1160" spans="1:4">
      <c r="A1160" s="4">
        <v>1727</v>
      </c>
      <c r="B1160" s="4">
        <v>13</v>
      </c>
      <c r="C1160" s="4" t="s">
        <v>79</v>
      </c>
      <c r="D1160" s="4" t="s">
        <v>340</v>
      </c>
    </row>
    <row r="1161" spans="1:4">
      <c r="A1161" s="4">
        <v>157</v>
      </c>
      <c r="B1161" s="4">
        <v>2</v>
      </c>
      <c r="C1161" s="4" t="s">
        <v>32</v>
      </c>
      <c r="D1161" s="4" t="s">
        <v>341</v>
      </c>
    </row>
    <row r="1162" spans="1:4">
      <c r="A1162" s="4">
        <v>158</v>
      </c>
      <c r="B1162" s="4">
        <v>2</v>
      </c>
      <c r="C1162" s="4" t="s">
        <v>32</v>
      </c>
      <c r="D1162" s="4" t="s">
        <v>341</v>
      </c>
    </row>
    <row r="1163" spans="1:4">
      <c r="A1163" s="4">
        <v>159</v>
      </c>
      <c r="B1163" s="4">
        <v>2</v>
      </c>
      <c r="C1163" s="4" t="s">
        <v>32</v>
      </c>
      <c r="D1163" s="4" t="s">
        <v>341</v>
      </c>
    </row>
    <row r="1164" spans="1:4">
      <c r="A1164" s="4">
        <v>160</v>
      </c>
      <c r="B1164" s="4">
        <v>2</v>
      </c>
      <c r="C1164" s="4" t="s">
        <v>32</v>
      </c>
      <c r="D1164" s="4" t="s">
        <v>341</v>
      </c>
    </row>
    <row r="1165" spans="1:4">
      <c r="A1165" s="4">
        <v>1159</v>
      </c>
      <c r="B1165" s="4">
        <v>7</v>
      </c>
      <c r="C1165" s="4" t="s">
        <v>57</v>
      </c>
      <c r="D1165" s="4" t="s">
        <v>342</v>
      </c>
    </row>
    <row r="1166" spans="1:4">
      <c r="A1166" s="4">
        <v>1160</v>
      </c>
      <c r="B1166" s="4">
        <v>7</v>
      </c>
      <c r="C1166" s="4" t="s">
        <v>57</v>
      </c>
      <c r="D1166" s="4" t="s">
        <v>342</v>
      </c>
    </row>
    <row r="1167" spans="1:4">
      <c r="A1167" s="4">
        <v>1161</v>
      </c>
      <c r="B1167" s="4">
        <v>7</v>
      </c>
      <c r="C1167" s="4" t="s">
        <v>57</v>
      </c>
      <c r="D1167" s="4" t="s">
        <v>342</v>
      </c>
    </row>
    <row r="1168" spans="1:4">
      <c r="A1168" s="4">
        <v>2527</v>
      </c>
      <c r="B1168" s="4">
        <v>7</v>
      </c>
      <c r="C1168" s="4" t="s">
        <v>57</v>
      </c>
      <c r="D1168" s="4" t="s">
        <v>342</v>
      </c>
    </row>
    <row r="1169" spans="1:4">
      <c r="A1169" s="4">
        <v>1573</v>
      </c>
      <c r="B1169" s="4">
        <v>11</v>
      </c>
      <c r="C1169" s="4" t="s">
        <v>75</v>
      </c>
      <c r="D1169" s="4" t="s">
        <v>343</v>
      </c>
    </row>
    <row r="1170" spans="1:4">
      <c r="A1170" s="4">
        <v>1575</v>
      </c>
      <c r="B1170" s="4">
        <v>11</v>
      </c>
      <c r="C1170" s="4" t="s">
        <v>75</v>
      </c>
      <c r="D1170" s="4" t="s">
        <v>343</v>
      </c>
    </row>
    <row r="1171" spans="1:4">
      <c r="A1171" s="4">
        <v>1576</v>
      </c>
      <c r="B1171" s="4">
        <v>11</v>
      </c>
      <c r="C1171" s="4" t="s">
        <v>75</v>
      </c>
      <c r="D1171" s="4" t="s">
        <v>343</v>
      </c>
    </row>
    <row r="1172" spans="1:4">
      <c r="A1172" s="4">
        <v>1577</v>
      </c>
      <c r="B1172" s="4">
        <v>11</v>
      </c>
      <c r="C1172" s="4" t="s">
        <v>75</v>
      </c>
      <c r="D1172" s="4" t="s">
        <v>343</v>
      </c>
    </row>
    <row r="1173" spans="1:4">
      <c r="A1173" s="4">
        <v>1578</v>
      </c>
      <c r="B1173" s="4">
        <v>11</v>
      </c>
      <c r="C1173" s="4" t="s">
        <v>75</v>
      </c>
      <c r="D1173" s="4" t="s">
        <v>343</v>
      </c>
    </row>
    <row r="1174" spans="1:4">
      <c r="A1174" s="4">
        <v>1579</v>
      </c>
      <c r="B1174" s="4">
        <v>11</v>
      </c>
      <c r="C1174" s="4" t="s">
        <v>75</v>
      </c>
      <c r="D1174" s="4" t="s">
        <v>343</v>
      </c>
    </row>
    <row r="1175" spans="1:4">
      <c r="A1175" s="4">
        <v>1580</v>
      </c>
      <c r="B1175" s="4">
        <v>11</v>
      </c>
      <c r="C1175" s="4" t="s">
        <v>75</v>
      </c>
      <c r="D1175" s="4" t="s">
        <v>343</v>
      </c>
    </row>
    <row r="1176" spans="1:4">
      <c r="A1176" s="4">
        <v>537</v>
      </c>
      <c r="B1176" s="4">
        <v>4</v>
      </c>
      <c r="C1176" s="4" t="s">
        <v>144</v>
      </c>
      <c r="D1176" s="4" t="s">
        <v>344</v>
      </c>
    </row>
    <row r="1177" spans="1:4">
      <c r="A1177" s="4">
        <v>538</v>
      </c>
      <c r="B1177" s="4">
        <v>4</v>
      </c>
      <c r="C1177" s="4" t="s">
        <v>144</v>
      </c>
      <c r="D1177" s="4" t="s">
        <v>344</v>
      </c>
    </row>
    <row r="1178" spans="1:4">
      <c r="A1178" s="4">
        <v>539</v>
      </c>
      <c r="B1178" s="4">
        <v>4</v>
      </c>
      <c r="C1178" s="4" t="s">
        <v>144</v>
      </c>
      <c r="D1178" s="4" t="s">
        <v>344</v>
      </c>
    </row>
    <row r="1179" spans="1:4">
      <c r="A1179" s="4">
        <v>540</v>
      </c>
      <c r="B1179" s="4">
        <v>4</v>
      </c>
      <c r="C1179" s="4" t="s">
        <v>144</v>
      </c>
      <c r="D1179" s="4" t="s">
        <v>344</v>
      </c>
    </row>
    <row r="1180" spans="1:4">
      <c r="A1180" s="4">
        <v>541</v>
      </c>
      <c r="B1180" s="4">
        <v>4</v>
      </c>
      <c r="C1180" s="4" t="s">
        <v>144</v>
      </c>
      <c r="D1180" s="4" t="s">
        <v>344</v>
      </c>
    </row>
    <row r="1181" spans="1:4">
      <c r="A1181" s="4">
        <v>542</v>
      </c>
      <c r="B1181" s="4">
        <v>4</v>
      </c>
      <c r="C1181" s="4" t="s">
        <v>144</v>
      </c>
      <c r="D1181" s="4" t="s">
        <v>344</v>
      </c>
    </row>
    <row r="1182" spans="1:4">
      <c r="A1182" s="4">
        <v>1120</v>
      </c>
      <c r="B1182" s="4">
        <v>7</v>
      </c>
      <c r="C1182" s="4" t="s">
        <v>66</v>
      </c>
      <c r="D1182" s="4" t="s">
        <v>345</v>
      </c>
    </row>
    <row r="1183" spans="1:4">
      <c r="A1183" s="4">
        <v>1121</v>
      </c>
      <c r="B1183" s="4">
        <v>7</v>
      </c>
      <c r="C1183" s="4" t="s">
        <v>66</v>
      </c>
      <c r="D1183" s="4" t="s">
        <v>345</v>
      </c>
    </row>
    <row r="1184" spans="1:4">
      <c r="A1184" s="4">
        <v>1122</v>
      </c>
      <c r="B1184" s="4">
        <v>7</v>
      </c>
      <c r="C1184" s="4" t="s">
        <v>66</v>
      </c>
      <c r="D1184" s="4" t="s">
        <v>345</v>
      </c>
    </row>
    <row r="1185" spans="1:4">
      <c r="A1185" s="4">
        <v>1123</v>
      </c>
      <c r="B1185" s="4">
        <v>7</v>
      </c>
      <c r="C1185" s="4" t="s">
        <v>66</v>
      </c>
      <c r="D1185" s="4" t="s">
        <v>345</v>
      </c>
    </row>
    <row r="1186" spans="1:4">
      <c r="A1186" s="4">
        <v>1124</v>
      </c>
      <c r="B1186" s="4">
        <v>7</v>
      </c>
      <c r="C1186" s="4" t="s">
        <v>66</v>
      </c>
      <c r="D1186" s="4" t="s">
        <v>345</v>
      </c>
    </row>
    <row r="1187" spans="1:4">
      <c r="A1187" s="4">
        <v>1125</v>
      </c>
      <c r="B1187" s="4">
        <v>7</v>
      </c>
      <c r="C1187" s="4" t="s">
        <v>66</v>
      </c>
      <c r="D1187" s="4" t="s">
        <v>345</v>
      </c>
    </row>
    <row r="1188" spans="1:4">
      <c r="A1188" s="4">
        <v>1126</v>
      </c>
      <c r="B1188" s="4">
        <v>7</v>
      </c>
      <c r="C1188" s="4" t="s">
        <v>66</v>
      </c>
      <c r="D1188" s="4" t="s">
        <v>345</v>
      </c>
    </row>
    <row r="1189" spans="1:4">
      <c r="A1189" s="4">
        <v>1127</v>
      </c>
      <c r="B1189" s="4">
        <v>7</v>
      </c>
      <c r="D1189" s="4" t="s">
        <v>346</v>
      </c>
    </row>
    <row r="1190" spans="1:4">
      <c r="A1190" s="4">
        <v>1</v>
      </c>
      <c r="B1190" s="4">
        <v>3</v>
      </c>
      <c r="C1190" s="4" t="s">
        <v>28</v>
      </c>
      <c r="D1190" s="4" t="s">
        <v>347</v>
      </c>
    </row>
    <row r="1191" spans="1:4">
      <c r="A1191" s="4">
        <v>37</v>
      </c>
      <c r="B1191" s="4">
        <v>3</v>
      </c>
      <c r="C1191" s="4" t="s">
        <v>28</v>
      </c>
      <c r="D1191" s="4" t="s">
        <v>347</v>
      </c>
    </row>
    <row r="1192" spans="1:4">
      <c r="A1192" s="4">
        <v>360</v>
      </c>
      <c r="B1192" s="4">
        <v>3</v>
      </c>
      <c r="C1192" s="4" t="s">
        <v>28</v>
      </c>
      <c r="D1192" s="4" t="s">
        <v>347</v>
      </c>
    </row>
    <row r="1193" spans="1:4">
      <c r="A1193" s="4">
        <v>362</v>
      </c>
      <c r="B1193" s="4">
        <v>3</v>
      </c>
      <c r="C1193" s="4" t="s">
        <v>28</v>
      </c>
      <c r="D1193" s="4" t="s">
        <v>347</v>
      </c>
    </row>
    <row r="1194" spans="1:4">
      <c r="A1194" s="4">
        <v>363</v>
      </c>
      <c r="B1194" s="4">
        <v>3</v>
      </c>
      <c r="C1194" s="4" t="s">
        <v>28</v>
      </c>
      <c r="D1194" s="4" t="s">
        <v>347</v>
      </c>
    </row>
    <row r="1195" spans="1:4">
      <c r="A1195" s="4">
        <v>365</v>
      </c>
      <c r="B1195" s="4">
        <v>3</v>
      </c>
      <c r="C1195" s="4" t="s">
        <v>31</v>
      </c>
      <c r="D1195" s="4" t="s">
        <v>347</v>
      </c>
    </row>
    <row r="1196" spans="1:4">
      <c r="A1196" s="4">
        <v>709</v>
      </c>
      <c r="B1196" s="4">
        <v>6</v>
      </c>
      <c r="C1196" s="4" t="s">
        <v>47</v>
      </c>
      <c r="D1196" s="4" t="s">
        <v>348</v>
      </c>
    </row>
    <row r="1197" spans="1:4">
      <c r="A1197" s="4">
        <v>710</v>
      </c>
      <c r="B1197" s="4">
        <v>6</v>
      </c>
      <c r="C1197" s="4" t="s">
        <v>47</v>
      </c>
      <c r="D1197" s="4" t="s">
        <v>348</v>
      </c>
    </row>
    <row r="1198" spans="1:4">
      <c r="A1198" s="4">
        <v>711</v>
      </c>
      <c r="B1198" s="4">
        <v>6</v>
      </c>
      <c r="C1198" s="4" t="s">
        <v>47</v>
      </c>
      <c r="D1198" s="4" t="s">
        <v>348</v>
      </c>
    </row>
    <row r="1199" spans="1:4">
      <c r="A1199" s="4">
        <v>712</v>
      </c>
      <c r="B1199" s="4">
        <v>6</v>
      </c>
      <c r="C1199" s="4" t="s">
        <v>47</v>
      </c>
      <c r="D1199" s="4" t="s">
        <v>348</v>
      </c>
    </row>
    <row r="1200" spans="1:4">
      <c r="A1200" s="4">
        <v>713</v>
      </c>
      <c r="B1200" s="4">
        <v>6</v>
      </c>
      <c r="C1200" s="4" t="s">
        <v>47</v>
      </c>
      <c r="D1200" s="4" t="s">
        <v>348</v>
      </c>
    </row>
    <row r="1201" spans="1:4">
      <c r="A1201" s="4">
        <v>2295</v>
      </c>
      <c r="B1201" s="4">
        <v>14</v>
      </c>
      <c r="D1201" s="4" t="s">
        <v>349</v>
      </c>
    </row>
    <row r="1202" spans="1:4">
      <c r="A1202" s="4">
        <v>2296</v>
      </c>
      <c r="B1202" s="4">
        <v>14</v>
      </c>
      <c r="D1202" s="4" t="s">
        <v>349</v>
      </c>
    </row>
    <row r="1203" spans="1:4">
      <c r="A1203" s="4">
        <v>2297</v>
      </c>
      <c r="B1203" s="4">
        <v>14</v>
      </c>
      <c r="D1203" s="4" t="s">
        <v>349</v>
      </c>
    </row>
    <row r="1204" spans="1:4">
      <c r="A1204" s="4">
        <v>2298</v>
      </c>
      <c r="B1204" s="4">
        <v>14</v>
      </c>
      <c r="D1204" s="4" t="s">
        <v>349</v>
      </c>
    </row>
    <row r="1205" spans="1:4">
      <c r="A1205" s="4">
        <v>2299</v>
      </c>
      <c r="B1205" s="4">
        <v>14</v>
      </c>
      <c r="D1205" s="4" t="s">
        <v>349</v>
      </c>
    </row>
    <row r="1206" spans="1:4">
      <c r="A1206" s="4">
        <v>2383</v>
      </c>
      <c r="B1206" s="4">
        <v>14</v>
      </c>
      <c r="D1206" s="4" t="s">
        <v>350</v>
      </c>
    </row>
    <row r="1207" spans="1:4">
      <c r="A1207" s="4">
        <v>2384</v>
      </c>
      <c r="B1207" s="4">
        <v>14</v>
      </c>
      <c r="D1207" s="4" t="s">
        <v>350</v>
      </c>
    </row>
    <row r="1208" spans="1:4">
      <c r="A1208" s="4">
        <v>2300</v>
      </c>
      <c r="B1208" s="4">
        <v>14</v>
      </c>
      <c r="D1208" s="4" t="s">
        <v>351</v>
      </c>
    </row>
    <row r="1209" spans="1:4">
      <c r="A1209" s="4">
        <v>2302</v>
      </c>
      <c r="B1209" s="4">
        <v>14</v>
      </c>
      <c r="D1209" s="4" t="s">
        <v>351</v>
      </c>
    </row>
    <row r="1210" spans="1:4">
      <c r="A1210" s="4">
        <v>2304</v>
      </c>
      <c r="B1210" s="4">
        <v>14</v>
      </c>
      <c r="D1210" s="4" t="s">
        <v>351</v>
      </c>
    </row>
    <row r="1211" spans="1:4">
      <c r="A1211" s="4">
        <v>2305</v>
      </c>
      <c r="B1211" s="4">
        <v>14</v>
      </c>
      <c r="D1211" s="4" t="s">
        <v>351</v>
      </c>
    </row>
    <row r="1212" spans="1:4">
      <c r="A1212" s="4">
        <v>2478</v>
      </c>
      <c r="B1212" s="4">
        <v>15</v>
      </c>
      <c r="C1212" s="4" t="s">
        <v>49</v>
      </c>
      <c r="D1212" s="4" t="s">
        <v>352</v>
      </c>
    </row>
    <row r="1213" spans="1:4">
      <c r="A1213" s="4">
        <v>147</v>
      </c>
      <c r="B1213" s="4">
        <v>2</v>
      </c>
      <c r="C1213" s="4" t="s">
        <v>32</v>
      </c>
      <c r="D1213" s="4" t="s">
        <v>353</v>
      </c>
    </row>
    <row r="1214" spans="1:4">
      <c r="A1214" s="4">
        <v>148</v>
      </c>
      <c r="B1214" s="4">
        <v>2</v>
      </c>
      <c r="C1214" s="4" t="s">
        <v>32</v>
      </c>
      <c r="D1214" s="4" t="s">
        <v>353</v>
      </c>
    </row>
    <row r="1215" spans="1:4">
      <c r="A1215" s="4">
        <v>149</v>
      </c>
      <c r="B1215" s="4">
        <v>2</v>
      </c>
      <c r="C1215" s="4" t="s">
        <v>32</v>
      </c>
      <c r="D1215" s="4" t="s">
        <v>353</v>
      </c>
    </row>
    <row r="1216" spans="1:4">
      <c r="A1216" s="4">
        <v>150</v>
      </c>
      <c r="B1216" s="4">
        <v>2</v>
      </c>
      <c r="C1216" s="4" t="s">
        <v>32</v>
      </c>
      <c r="D1216" s="4" t="s">
        <v>353</v>
      </c>
    </row>
    <row r="1217" spans="1:4">
      <c r="A1217" s="4">
        <v>151</v>
      </c>
      <c r="B1217" s="4">
        <v>2</v>
      </c>
      <c r="C1217" s="4" t="s">
        <v>32</v>
      </c>
      <c r="D1217" s="4" t="s">
        <v>353</v>
      </c>
    </row>
    <row r="1218" spans="1:4">
      <c r="A1218" s="4">
        <v>152</v>
      </c>
      <c r="B1218" s="4">
        <v>2</v>
      </c>
      <c r="C1218" s="4" t="s">
        <v>32</v>
      </c>
      <c r="D1218" s="4" t="s">
        <v>353</v>
      </c>
    </row>
    <row r="1219" spans="1:4">
      <c r="A1219" s="4">
        <v>589</v>
      </c>
      <c r="B1219" s="4">
        <v>5</v>
      </c>
      <c r="C1219" s="4" t="s">
        <v>43</v>
      </c>
      <c r="D1219" s="4" t="s">
        <v>354</v>
      </c>
    </row>
    <row r="1220" spans="1:4">
      <c r="A1220" s="4">
        <v>590</v>
      </c>
      <c r="B1220" s="4">
        <v>5</v>
      </c>
      <c r="C1220" s="4" t="s">
        <v>43</v>
      </c>
      <c r="D1220" s="4" t="s">
        <v>354</v>
      </c>
    </row>
    <row r="1221" spans="1:4">
      <c r="A1221" s="4">
        <v>591</v>
      </c>
      <c r="B1221" s="4">
        <v>5</v>
      </c>
      <c r="C1221" s="4" t="s">
        <v>43</v>
      </c>
      <c r="D1221" s="4" t="s">
        <v>354</v>
      </c>
    </row>
    <row r="1222" spans="1:4">
      <c r="A1222" s="4">
        <v>592</v>
      </c>
      <c r="B1222" s="4">
        <v>5</v>
      </c>
      <c r="C1222" s="4" t="s">
        <v>43</v>
      </c>
      <c r="D1222" s="4" t="s">
        <v>354</v>
      </c>
    </row>
    <row r="1223" spans="1:4">
      <c r="A1223" s="4">
        <v>593</v>
      </c>
      <c r="B1223" s="4">
        <v>5</v>
      </c>
      <c r="C1223" s="4" t="s">
        <v>43</v>
      </c>
      <c r="D1223" s="4" t="s">
        <v>354</v>
      </c>
    </row>
    <row r="1224" spans="1:4">
      <c r="A1224" s="4">
        <v>594</v>
      </c>
      <c r="B1224" s="4">
        <v>5</v>
      </c>
      <c r="C1224" s="4" t="s">
        <v>43</v>
      </c>
      <c r="D1224" s="4" t="s">
        <v>354</v>
      </c>
    </row>
    <row r="1225" spans="1:4">
      <c r="A1225" s="4">
        <v>1937</v>
      </c>
      <c r="B1225" s="4">
        <v>13</v>
      </c>
      <c r="C1225" s="4" t="s">
        <v>79</v>
      </c>
      <c r="D1225" s="4" t="s">
        <v>355</v>
      </c>
    </row>
    <row r="1226" spans="1:4">
      <c r="A1226" s="4">
        <v>1938</v>
      </c>
      <c r="B1226" s="4">
        <v>13</v>
      </c>
      <c r="C1226" s="4" t="s">
        <v>79</v>
      </c>
      <c r="D1226" s="4" t="s">
        <v>355</v>
      </c>
    </row>
    <row r="1227" spans="1:4">
      <c r="A1227" s="4">
        <v>1939</v>
      </c>
      <c r="B1227" s="4">
        <v>13</v>
      </c>
      <c r="C1227" s="4" t="s">
        <v>79</v>
      </c>
      <c r="D1227" s="4" t="s">
        <v>355</v>
      </c>
    </row>
    <row r="1228" spans="1:4">
      <c r="A1228" s="4">
        <v>1940</v>
      </c>
      <c r="B1228" s="4">
        <v>13</v>
      </c>
      <c r="C1228" s="4" t="s">
        <v>79</v>
      </c>
      <c r="D1228" s="4" t="s">
        <v>355</v>
      </c>
    </row>
    <row r="1229" spans="1:4">
      <c r="A1229" s="4">
        <v>2427</v>
      </c>
      <c r="B1229" s="4">
        <v>14</v>
      </c>
      <c r="C1229" s="4" t="s">
        <v>92</v>
      </c>
      <c r="D1229" s="4" t="s">
        <v>356</v>
      </c>
    </row>
    <row r="1230" spans="1:4">
      <c r="A1230" s="4">
        <v>2428</v>
      </c>
      <c r="B1230" s="4">
        <v>14</v>
      </c>
      <c r="C1230" s="4" t="s">
        <v>92</v>
      </c>
      <c r="D1230" s="4" t="s">
        <v>356</v>
      </c>
    </row>
    <row r="1231" spans="1:4">
      <c r="A1231" s="4">
        <v>2429</v>
      </c>
      <c r="B1231" s="4">
        <v>14</v>
      </c>
      <c r="C1231" s="4" t="s">
        <v>92</v>
      </c>
      <c r="D1231" s="4" t="s">
        <v>356</v>
      </c>
    </row>
    <row r="1232" spans="1:4">
      <c r="A1232" s="4">
        <v>2430</v>
      </c>
      <c r="B1232" s="4">
        <v>14</v>
      </c>
      <c r="C1232" s="4" t="s">
        <v>92</v>
      </c>
      <c r="D1232" s="4" t="s">
        <v>356</v>
      </c>
    </row>
    <row r="1233" spans="1:4">
      <c r="A1233" s="4">
        <v>333</v>
      </c>
      <c r="B1233" s="4">
        <v>3</v>
      </c>
      <c r="C1233" s="4" t="s">
        <v>28</v>
      </c>
      <c r="D1233" s="4" t="s">
        <v>357</v>
      </c>
    </row>
    <row r="1234" spans="1:4">
      <c r="A1234" s="4">
        <v>334</v>
      </c>
      <c r="B1234" s="4">
        <v>3</v>
      </c>
      <c r="C1234" s="4" t="s">
        <v>28</v>
      </c>
      <c r="D1234" s="4" t="s">
        <v>357</v>
      </c>
    </row>
    <row r="1235" spans="1:4">
      <c r="A1235" s="4">
        <v>335</v>
      </c>
      <c r="B1235" s="4">
        <v>3</v>
      </c>
      <c r="C1235" s="4" t="s">
        <v>28</v>
      </c>
      <c r="D1235" s="4" t="s">
        <v>357</v>
      </c>
    </row>
    <row r="1236" spans="1:4">
      <c r="A1236" s="4">
        <v>336</v>
      </c>
      <c r="B1236" s="4">
        <v>3</v>
      </c>
      <c r="C1236" s="4" t="s">
        <v>28</v>
      </c>
      <c r="D1236" s="4" t="s">
        <v>357</v>
      </c>
    </row>
    <row r="1237" spans="1:4">
      <c r="A1237" s="4">
        <v>337</v>
      </c>
      <c r="B1237" s="4">
        <v>3</v>
      </c>
      <c r="C1237" s="4" t="s">
        <v>28</v>
      </c>
      <c r="D1237" s="4" t="s">
        <v>357</v>
      </c>
    </row>
    <row r="1238" spans="1:4">
      <c r="A1238" s="4">
        <v>338</v>
      </c>
      <c r="B1238" s="4">
        <v>3</v>
      </c>
      <c r="C1238" s="4" t="s">
        <v>28</v>
      </c>
      <c r="D1238" s="4" t="s">
        <v>357</v>
      </c>
    </row>
    <row r="1239" spans="1:4">
      <c r="A1239" s="4">
        <v>339</v>
      </c>
      <c r="B1239" s="4">
        <v>3</v>
      </c>
      <c r="C1239" s="4" t="s">
        <v>28</v>
      </c>
      <c r="D1239" s="4" t="s">
        <v>357</v>
      </c>
    </row>
    <row r="1240" spans="1:4">
      <c r="A1240" s="4">
        <v>477</v>
      </c>
      <c r="B1240" s="4">
        <v>6</v>
      </c>
      <c r="C1240" s="4" t="s">
        <v>44</v>
      </c>
      <c r="D1240" s="4" t="s">
        <v>358</v>
      </c>
    </row>
    <row r="1241" spans="1:4">
      <c r="A1241" s="4">
        <v>684</v>
      </c>
      <c r="B1241" s="4">
        <v>6</v>
      </c>
      <c r="C1241" s="4" t="s">
        <v>44</v>
      </c>
      <c r="D1241" s="4" t="s">
        <v>358</v>
      </c>
    </row>
    <row r="1242" spans="1:4">
      <c r="A1242" s="4">
        <v>685</v>
      </c>
      <c r="B1242" s="4">
        <v>6</v>
      </c>
      <c r="C1242" s="4" t="s">
        <v>44</v>
      </c>
      <c r="D1242" s="4" t="s">
        <v>358</v>
      </c>
    </row>
    <row r="1243" spans="1:4">
      <c r="A1243" s="4">
        <v>1757</v>
      </c>
      <c r="B1243" s="4">
        <v>6</v>
      </c>
      <c r="C1243" s="4" t="s">
        <v>44</v>
      </c>
      <c r="D1243" s="4" t="s">
        <v>358</v>
      </c>
    </row>
    <row r="1244" spans="1:4">
      <c r="A1244" s="4">
        <v>2558</v>
      </c>
      <c r="B1244" s="4">
        <v>6</v>
      </c>
      <c r="C1244" s="4" t="s">
        <v>44</v>
      </c>
      <c r="D1244" s="4" t="s">
        <v>358</v>
      </c>
    </row>
    <row r="1245" spans="1:4">
      <c r="A1245" s="4">
        <v>2559</v>
      </c>
      <c r="B1245" s="4">
        <v>6</v>
      </c>
      <c r="C1245" s="4" t="s">
        <v>44</v>
      </c>
      <c r="D1245" s="4" t="s">
        <v>358</v>
      </c>
    </row>
    <row r="1246" spans="1:4">
      <c r="A1246" s="4">
        <v>2585</v>
      </c>
      <c r="B1246" s="4">
        <v>9</v>
      </c>
      <c r="C1246" s="4" t="s">
        <v>50</v>
      </c>
      <c r="D1246" s="4" t="s">
        <v>359</v>
      </c>
    </row>
    <row r="1247" spans="1:4">
      <c r="A1247" s="4">
        <v>1085</v>
      </c>
      <c r="B1247" s="4">
        <v>7</v>
      </c>
      <c r="C1247" s="4" t="s">
        <v>65</v>
      </c>
      <c r="D1247" s="4" t="s">
        <v>360</v>
      </c>
    </row>
    <row r="1248" spans="1:4">
      <c r="A1248" s="4">
        <v>1086</v>
      </c>
      <c r="B1248" s="4">
        <v>7</v>
      </c>
      <c r="C1248" s="4" t="s">
        <v>65</v>
      </c>
      <c r="D1248" s="4" t="s">
        <v>360</v>
      </c>
    </row>
    <row r="1249" spans="1:4">
      <c r="A1249" s="4">
        <v>1087</v>
      </c>
      <c r="B1249" s="4">
        <v>7</v>
      </c>
      <c r="C1249" s="4" t="s">
        <v>65</v>
      </c>
      <c r="D1249" s="4" t="s">
        <v>360</v>
      </c>
    </row>
    <row r="1250" spans="1:4">
      <c r="A1250" s="4">
        <v>1088</v>
      </c>
      <c r="B1250" s="4">
        <v>7</v>
      </c>
      <c r="C1250" s="4" t="s">
        <v>65</v>
      </c>
      <c r="D1250" s="4" t="s">
        <v>360</v>
      </c>
    </row>
    <row r="1251" spans="1:4">
      <c r="A1251" s="4">
        <v>1089</v>
      </c>
      <c r="B1251" s="4">
        <v>7</v>
      </c>
      <c r="C1251" s="4" t="s">
        <v>65</v>
      </c>
      <c r="D1251" s="4" t="s">
        <v>360</v>
      </c>
    </row>
    <row r="1252" spans="1:4">
      <c r="A1252" s="4">
        <v>2246</v>
      </c>
      <c r="B1252" s="4">
        <v>13</v>
      </c>
      <c r="C1252" s="4" t="s">
        <v>79</v>
      </c>
      <c r="D1252" s="4" t="s">
        <v>361</v>
      </c>
    </row>
    <row r="1253" spans="1:4">
      <c r="A1253" s="4">
        <v>2247</v>
      </c>
      <c r="B1253" s="4">
        <v>13</v>
      </c>
      <c r="C1253" s="4" t="s">
        <v>79</v>
      </c>
      <c r="D1253" s="4" t="s">
        <v>361</v>
      </c>
    </row>
    <row r="1254" spans="1:4">
      <c r="A1254" s="4">
        <v>2248</v>
      </c>
      <c r="B1254" s="4">
        <v>13</v>
      </c>
      <c r="C1254" s="4" t="s">
        <v>79</v>
      </c>
      <c r="D1254" s="4" t="s">
        <v>361</v>
      </c>
    </row>
    <row r="1255" spans="1:4">
      <c r="A1255" s="4">
        <v>2249</v>
      </c>
      <c r="B1255" s="4">
        <v>13</v>
      </c>
      <c r="C1255" s="4" t="s">
        <v>79</v>
      </c>
      <c r="D1255" s="4" t="s">
        <v>361</v>
      </c>
    </row>
    <row r="1256" spans="1:4">
      <c r="A1256" s="4">
        <v>2250</v>
      </c>
      <c r="B1256" s="4">
        <v>13</v>
      </c>
      <c r="C1256" s="4" t="s">
        <v>79</v>
      </c>
      <c r="D1256" s="4" t="s">
        <v>361</v>
      </c>
    </row>
    <row r="1257" spans="1:4">
      <c r="A1257" s="4">
        <v>2251</v>
      </c>
      <c r="B1257" s="4">
        <v>13</v>
      </c>
      <c r="C1257" s="4" t="s">
        <v>79</v>
      </c>
      <c r="D1257" s="4" t="s">
        <v>361</v>
      </c>
    </row>
    <row r="1258" spans="1:4">
      <c r="A1258" s="4">
        <v>2121</v>
      </c>
      <c r="B1258" s="4">
        <v>1</v>
      </c>
      <c r="C1258" s="4" t="s">
        <v>81</v>
      </c>
      <c r="D1258" s="4" t="s">
        <v>362</v>
      </c>
    </row>
    <row r="1259" spans="1:4">
      <c r="A1259" s="4">
        <v>2122</v>
      </c>
      <c r="B1259" s="4">
        <v>1</v>
      </c>
      <c r="C1259" s="4" t="s">
        <v>81</v>
      </c>
      <c r="D1259" s="4" t="s">
        <v>362</v>
      </c>
    </row>
    <row r="1260" spans="1:4">
      <c r="A1260" s="4">
        <v>2123</v>
      </c>
      <c r="B1260" s="4">
        <v>1</v>
      </c>
      <c r="C1260" s="4" t="s">
        <v>81</v>
      </c>
      <c r="D1260" s="4" t="s">
        <v>362</v>
      </c>
    </row>
    <row r="1261" spans="1:4">
      <c r="A1261" s="4">
        <v>2124</v>
      </c>
      <c r="B1261" s="4">
        <v>1</v>
      </c>
      <c r="C1261" s="4" t="s">
        <v>81</v>
      </c>
      <c r="D1261" s="4" t="s">
        <v>362</v>
      </c>
    </row>
    <row r="1262" spans="1:4">
      <c r="A1262" s="4">
        <v>1955</v>
      </c>
      <c r="B1262" s="4">
        <v>13</v>
      </c>
      <c r="C1262" s="4" t="s">
        <v>86</v>
      </c>
      <c r="D1262" s="4" t="s">
        <v>363</v>
      </c>
    </row>
    <row r="1263" spans="1:4">
      <c r="A1263" s="4">
        <v>1959</v>
      </c>
      <c r="B1263" s="4">
        <v>13</v>
      </c>
      <c r="C1263" s="4" t="s">
        <v>86</v>
      </c>
      <c r="D1263" s="4" t="s">
        <v>363</v>
      </c>
    </row>
    <row r="1264" spans="1:4">
      <c r="A1264" s="4">
        <v>1960</v>
      </c>
      <c r="B1264" s="4">
        <v>13</v>
      </c>
      <c r="C1264" s="4" t="s">
        <v>86</v>
      </c>
      <c r="D1264" s="4" t="s">
        <v>363</v>
      </c>
    </row>
    <row r="1265" spans="1:4">
      <c r="A1265" s="4">
        <v>1961</v>
      </c>
      <c r="B1265" s="4">
        <v>13</v>
      </c>
      <c r="C1265" s="4" t="s">
        <v>86</v>
      </c>
      <c r="D1265" s="4" t="s">
        <v>363</v>
      </c>
    </row>
    <row r="1266" spans="1:4">
      <c r="A1266" s="4">
        <v>1962</v>
      </c>
      <c r="B1266" s="4">
        <v>13</v>
      </c>
      <c r="C1266" s="4" t="s">
        <v>86</v>
      </c>
      <c r="D1266" s="4" t="s">
        <v>363</v>
      </c>
    </row>
    <row r="1267" spans="1:4">
      <c r="A1267" s="4">
        <v>1963</v>
      </c>
      <c r="B1267" s="4">
        <v>13</v>
      </c>
      <c r="C1267" s="4" t="s">
        <v>86</v>
      </c>
      <c r="D1267" s="4" t="s">
        <v>363</v>
      </c>
    </row>
    <row r="1268" spans="1:4">
      <c r="A1268" s="4">
        <v>2331</v>
      </c>
      <c r="B1268" s="4">
        <v>14</v>
      </c>
      <c r="C1268" s="4" t="s">
        <v>83</v>
      </c>
      <c r="D1268" s="4" t="s">
        <v>364</v>
      </c>
    </row>
    <row r="1269" spans="1:4">
      <c r="A1269" s="4">
        <v>2332</v>
      </c>
      <c r="B1269" s="4">
        <v>14</v>
      </c>
      <c r="C1269" s="4" t="s">
        <v>83</v>
      </c>
      <c r="D1269" s="4" t="s">
        <v>364</v>
      </c>
    </row>
    <row r="1270" spans="1:4">
      <c r="A1270" s="4">
        <v>2333</v>
      </c>
      <c r="B1270" s="4">
        <v>14</v>
      </c>
      <c r="C1270" s="4" t="s">
        <v>83</v>
      </c>
      <c r="D1270" s="4" t="s">
        <v>364</v>
      </c>
    </row>
    <row r="1271" spans="1:4">
      <c r="A1271" s="4">
        <v>2334</v>
      </c>
      <c r="B1271" s="4">
        <v>14</v>
      </c>
      <c r="C1271" s="4" t="s">
        <v>83</v>
      </c>
      <c r="D1271" s="4" t="s">
        <v>364</v>
      </c>
    </row>
    <row r="1272" spans="1:4">
      <c r="A1272" s="4">
        <v>2335</v>
      </c>
      <c r="B1272" s="4">
        <v>14</v>
      </c>
      <c r="C1272" s="4" t="s">
        <v>83</v>
      </c>
      <c r="D1272" s="4" t="s">
        <v>364</v>
      </c>
    </row>
    <row r="1273" spans="1:4">
      <c r="A1273" s="4">
        <v>819</v>
      </c>
      <c r="B1273" s="4">
        <v>6</v>
      </c>
      <c r="C1273" s="4" t="s">
        <v>47</v>
      </c>
      <c r="D1273" s="4" t="s">
        <v>365</v>
      </c>
    </row>
    <row r="1274" spans="1:4">
      <c r="A1274" s="4">
        <v>820</v>
      </c>
      <c r="B1274" s="4">
        <v>6</v>
      </c>
      <c r="C1274" s="4" t="s">
        <v>47</v>
      </c>
      <c r="D1274" s="4" t="s">
        <v>365</v>
      </c>
    </row>
    <row r="1275" spans="1:4">
      <c r="A1275" s="4">
        <v>821</v>
      </c>
      <c r="B1275" s="4">
        <v>6</v>
      </c>
      <c r="C1275" s="4" t="s">
        <v>47</v>
      </c>
      <c r="D1275" s="4" t="s">
        <v>365</v>
      </c>
    </row>
    <row r="1276" spans="1:4">
      <c r="A1276" s="4">
        <v>822</v>
      </c>
      <c r="B1276" s="4">
        <v>6</v>
      </c>
      <c r="C1276" s="4" t="s">
        <v>47</v>
      </c>
      <c r="D1276" s="4" t="s">
        <v>365</v>
      </c>
    </row>
    <row r="1277" spans="1:4">
      <c r="A1277" s="4">
        <v>823</v>
      </c>
      <c r="B1277" s="4">
        <v>6</v>
      </c>
      <c r="C1277" s="4" t="s">
        <v>47</v>
      </c>
      <c r="D1277" s="4" t="s">
        <v>365</v>
      </c>
    </row>
    <row r="1278" spans="1:4">
      <c r="A1278" s="4">
        <v>824</v>
      </c>
      <c r="B1278" s="4">
        <v>6</v>
      </c>
      <c r="C1278" s="4" t="s">
        <v>47</v>
      </c>
      <c r="D1278" s="4" t="s">
        <v>365</v>
      </c>
    </row>
    <row r="1279" spans="1:4">
      <c r="A1279" s="4">
        <v>1356</v>
      </c>
      <c r="B1279" s="4">
        <v>11</v>
      </c>
      <c r="C1279" s="4" t="s">
        <v>72</v>
      </c>
      <c r="D1279" s="4" t="s">
        <v>366</v>
      </c>
    </row>
    <row r="1280" spans="1:4">
      <c r="A1280" s="4">
        <v>1357</v>
      </c>
      <c r="B1280" s="4">
        <v>11</v>
      </c>
      <c r="C1280" s="4" t="s">
        <v>72</v>
      </c>
      <c r="D1280" s="4" t="s">
        <v>366</v>
      </c>
    </row>
    <row r="1281" spans="1:4">
      <c r="A1281" s="4">
        <v>1358</v>
      </c>
      <c r="B1281" s="4">
        <v>11</v>
      </c>
      <c r="C1281" s="4" t="s">
        <v>72</v>
      </c>
      <c r="D1281" s="4" t="s">
        <v>366</v>
      </c>
    </row>
    <row r="1282" spans="1:4">
      <c r="A1282" s="4">
        <v>1359</v>
      </c>
      <c r="B1282" s="4">
        <v>11</v>
      </c>
      <c r="C1282" s="4" t="s">
        <v>72</v>
      </c>
      <c r="D1282" s="4" t="s">
        <v>366</v>
      </c>
    </row>
    <row r="1283" spans="1:4">
      <c r="A1283" s="4">
        <v>230</v>
      </c>
      <c r="B1283" s="4">
        <v>3</v>
      </c>
      <c r="C1283" s="4" t="s">
        <v>34</v>
      </c>
      <c r="D1283" s="4" t="s">
        <v>367</v>
      </c>
    </row>
    <row r="1284" spans="1:4">
      <c r="A1284" s="4">
        <v>231</v>
      </c>
      <c r="B1284" s="4">
        <v>3</v>
      </c>
      <c r="C1284" s="4" t="s">
        <v>34</v>
      </c>
      <c r="D1284" s="4" t="s">
        <v>367</v>
      </c>
    </row>
    <row r="1285" spans="1:4">
      <c r="A1285" s="4">
        <v>232</v>
      </c>
      <c r="B1285" s="4">
        <v>3</v>
      </c>
      <c r="C1285" s="4" t="s">
        <v>34</v>
      </c>
      <c r="D1285" s="4" t="s">
        <v>367</v>
      </c>
    </row>
    <row r="1286" spans="1:4">
      <c r="A1286" s="4">
        <v>233</v>
      </c>
      <c r="B1286" s="4">
        <v>3</v>
      </c>
      <c r="C1286" s="4" t="s">
        <v>34</v>
      </c>
      <c r="D1286" s="4" t="s">
        <v>367</v>
      </c>
    </row>
    <row r="1287" spans="1:4">
      <c r="A1287" s="4">
        <v>234</v>
      </c>
      <c r="B1287" s="4">
        <v>3</v>
      </c>
      <c r="C1287" s="4" t="s">
        <v>34</v>
      </c>
      <c r="D1287" s="4" t="s">
        <v>367</v>
      </c>
    </row>
    <row r="1288" spans="1:4">
      <c r="A1288" s="4">
        <v>235</v>
      </c>
      <c r="B1288" s="4">
        <v>3</v>
      </c>
      <c r="C1288" s="4" t="s">
        <v>34</v>
      </c>
      <c r="D1288" s="4" t="s">
        <v>367</v>
      </c>
    </row>
    <row r="1289" spans="1:4">
      <c r="A1289" s="4">
        <v>1753</v>
      </c>
      <c r="B1289" s="4">
        <v>13</v>
      </c>
      <c r="C1289" s="4" t="s">
        <v>80</v>
      </c>
      <c r="D1289" s="4" t="s">
        <v>368</v>
      </c>
    </row>
    <row r="1290" spans="1:4">
      <c r="A1290" s="4">
        <v>1754</v>
      </c>
      <c r="B1290" s="4">
        <v>13</v>
      </c>
      <c r="C1290" s="4" t="s">
        <v>80</v>
      </c>
      <c r="D1290" s="4" t="s">
        <v>368</v>
      </c>
    </row>
    <row r="1291" spans="1:4">
      <c r="A1291" s="4">
        <v>1756</v>
      </c>
      <c r="B1291" s="4">
        <v>13</v>
      </c>
      <c r="C1291" s="4" t="s">
        <v>80</v>
      </c>
      <c r="D1291" s="4" t="s">
        <v>368</v>
      </c>
    </row>
    <row r="1292" spans="1:4">
      <c r="A1292" s="4">
        <v>1811</v>
      </c>
      <c r="B1292" s="4">
        <v>14</v>
      </c>
      <c r="C1292" s="4" t="s">
        <v>84</v>
      </c>
      <c r="D1292" s="4" t="s">
        <v>368</v>
      </c>
    </row>
    <row r="1293" spans="1:4">
      <c r="A1293" s="4">
        <v>2303</v>
      </c>
      <c r="B1293" s="4">
        <v>14</v>
      </c>
      <c r="C1293" s="4" t="s">
        <v>84</v>
      </c>
      <c r="D1293" s="4" t="s">
        <v>368</v>
      </c>
    </row>
    <row r="1294" spans="1:4">
      <c r="A1294" s="4">
        <v>244</v>
      </c>
      <c r="B1294" s="4">
        <v>4</v>
      </c>
      <c r="C1294" s="4" t="s">
        <v>35</v>
      </c>
      <c r="D1294" s="4" t="s">
        <v>369</v>
      </c>
    </row>
    <row r="1295" spans="1:4">
      <c r="A1295" s="4">
        <v>245</v>
      </c>
      <c r="B1295" s="4">
        <v>4</v>
      </c>
      <c r="C1295" s="4" t="s">
        <v>35</v>
      </c>
      <c r="D1295" s="4" t="s">
        <v>369</v>
      </c>
    </row>
    <row r="1296" spans="1:4">
      <c r="A1296" s="4">
        <v>2018</v>
      </c>
      <c r="B1296" s="4">
        <v>10</v>
      </c>
      <c r="C1296" s="4" t="s">
        <v>55</v>
      </c>
      <c r="D1296" s="4" t="s">
        <v>370</v>
      </c>
    </row>
    <row r="1297" spans="1:4">
      <c r="A1297" s="4">
        <v>2019</v>
      </c>
      <c r="B1297" s="4">
        <v>10</v>
      </c>
      <c r="C1297" s="4" t="s">
        <v>55</v>
      </c>
      <c r="D1297" s="4" t="s">
        <v>370</v>
      </c>
    </row>
    <row r="1298" spans="1:4">
      <c r="A1298" s="4">
        <v>2020</v>
      </c>
      <c r="B1298" s="4">
        <v>10</v>
      </c>
      <c r="C1298" s="4" t="s">
        <v>55</v>
      </c>
      <c r="D1298" s="4" t="s">
        <v>370</v>
      </c>
    </row>
    <row r="1299" spans="1:4">
      <c r="A1299" s="4">
        <v>2021</v>
      </c>
      <c r="B1299" s="4">
        <v>10</v>
      </c>
      <c r="C1299" s="4" t="s">
        <v>55</v>
      </c>
      <c r="D1299" s="4" t="s">
        <v>370</v>
      </c>
    </row>
    <row r="1300" spans="1:4">
      <c r="A1300" s="4">
        <v>261</v>
      </c>
      <c r="B1300" s="4">
        <v>4</v>
      </c>
      <c r="C1300" s="4" t="s">
        <v>37</v>
      </c>
      <c r="D1300" s="4" t="s">
        <v>371</v>
      </c>
    </row>
    <row r="1301" spans="1:4">
      <c r="A1301" s="4">
        <v>275</v>
      </c>
      <c r="B1301" s="4">
        <v>4</v>
      </c>
      <c r="C1301" s="4" t="s">
        <v>37</v>
      </c>
      <c r="D1301" s="4" t="s">
        <v>371</v>
      </c>
    </row>
    <row r="1302" spans="1:4">
      <c r="A1302" s="4">
        <v>2278</v>
      </c>
      <c r="B1302" s="4">
        <v>14</v>
      </c>
      <c r="C1302" s="4" t="s">
        <v>91</v>
      </c>
      <c r="D1302" s="4" t="s">
        <v>372</v>
      </c>
    </row>
    <row r="1303" spans="1:4">
      <c r="A1303" s="4">
        <v>2279</v>
      </c>
      <c r="B1303" s="4">
        <v>14</v>
      </c>
      <c r="C1303" s="4" t="s">
        <v>91</v>
      </c>
      <c r="D1303" s="4" t="s">
        <v>372</v>
      </c>
    </row>
    <row r="1304" spans="1:4">
      <c r="A1304" s="4">
        <v>2281</v>
      </c>
      <c r="B1304" s="4">
        <v>14</v>
      </c>
      <c r="C1304" s="4" t="s">
        <v>91</v>
      </c>
      <c r="D1304" s="4" t="s">
        <v>372</v>
      </c>
    </row>
    <row r="1305" spans="1:4">
      <c r="A1305" s="4">
        <v>2282</v>
      </c>
      <c r="B1305" s="4">
        <v>14</v>
      </c>
      <c r="C1305" s="4" t="s">
        <v>91</v>
      </c>
      <c r="D1305" s="4" t="s">
        <v>372</v>
      </c>
    </row>
    <row r="1306" spans="1:4">
      <c r="A1306" s="4">
        <v>2283</v>
      </c>
      <c r="B1306" s="4">
        <v>14</v>
      </c>
      <c r="C1306" s="4" t="s">
        <v>91</v>
      </c>
      <c r="D1306" s="4" t="s">
        <v>372</v>
      </c>
    </row>
    <row r="1307" spans="1:4">
      <c r="A1307" s="4">
        <v>2284</v>
      </c>
      <c r="B1307" s="4">
        <v>14</v>
      </c>
      <c r="C1307" s="4" t="s">
        <v>91</v>
      </c>
      <c r="D1307" s="4" t="s">
        <v>372</v>
      </c>
    </row>
    <row r="1308" spans="1:4">
      <c r="A1308" s="4">
        <v>2286</v>
      </c>
      <c r="B1308" s="4">
        <v>14</v>
      </c>
      <c r="C1308" s="4" t="s">
        <v>91</v>
      </c>
      <c r="D1308" s="4" t="s">
        <v>373</v>
      </c>
    </row>
    <row r="1309" spans="1:4">
      <c r="A1309" s="4">
        <v>2287</v>
      </c>
      <c r="B1309" s="4">
        <v>14</v>
      </c>
      <c r="C1309" s="4" t="s">
        <v>91</v>
      </c>
      <c r="D1309" s="4" t="s">
        <v>373</v>
      </c>
    </row>
    <row r="1310" spans="1:4">
      <c r="A1310" s="4">
        <v>2288</v>
      </c>
      <c r="B1310" s="4">
        <v>14</v>
      </c>
      <c r="C1310" s="4" t="s">
        <v>91</v>
      </c>
      <c r="D1310" s="4" t="s">
        <v>373</v>
      </c>
    </row>
    <row r="1311" spans="1:4">
      <c r="A1311" s="4">
        <v>1873</v>
      </c>
      <c r="B1311" s="4">
        <v>10</v>
      </c>
      <c r="C1311" s="4" t="s">
        <v>38</v>
      </c>
      <c r="D1311" s="4" t="s">
        <v>374</v>
      </c>
    </row>
    <row r="1312" spans="1:4">
      <c r="A1312" s="4">
        <v>1874</v>
      </c>
      <c r="B1312" s="4">
        <v>10</v>
      </c>
      <c r="C1312" s="4" t="s">
        <v>38</v>
      </c>
      <c r="D1312" s="4" t="s">
        <v>374</v>
      </c>
    </row>
    <row r="1313" spans="1:4">
      <c r="A1313" s="4">
        <v>1875</v>
      </c>
      <c r="B1313" s="4">
        <v>10</v>
      </c>
      <c r="C1313" s="4" t="s">
        <v>38</v>
      </c>
      <c r="D1313" s="4" t="s">
        <v>374</v>
      </c>
    </row>
    <row r="1314" spans="1:4">
      <c r="A1314" s="4">
        <v>1876</v>
      </c>
      <c r="B1314" s="4">
        <v>10</v>
      </c>
      <c r="C1314" s="4" t="s">
        <v>38</v>
      </c>
      <c r="D1314" s="4" t="s">
        <v>374</v>
      </c>
    </row>
    <row r="1315" spans="1:4">
      <c r="A1315" s="4">
        <v>1877</v>
      </c>
      <c r="B1315" s="4">
        <v>10</v>
      </c>
      <c r="C1315" s="4" t="s">
        <v>38</v>
      </c>
      <c r="D1315" s="4" t="s">
        <v>374</v>
      </c>
    </row>
    <row r="1316" spans="1:4">
      <c r="A1316" s="4">
        <v>561</v>
      </c>
      <c r="B1316" s="4">
        <v>4</v>
      </c>
      <c r="C1316" s="4" t="s">
        <v>48</v>
      </c>
      <c r="D1316" s="4" t="s">
        <v>375</v>
      </c>
    </row>
    <row r="1317" spans="1:4">
      <c r="A1317" s="4">
        <v>562</v>
      </c>
      <c r="B1317" s="4">
        <v>4</v>
      </c>
      <c r="C1317" s="4" t="s">
        <v>48</v>
      </c>
      <c r="D1317" s="4" t="s">
        <v>375</v>
      </c>
    </row>
    <row r="1318" spans="1:4">
      <c r="A1318" s="4">
        <v>563</v>
      </c>
      <c r="B1318" s="4">
        <v>4</v>
      </c>
      <c r="C1318" s="4" t="s">
        <v>48</v>
      </c>
      <c r="D1318" s="4" t="s">
        <v>375</v>
      </c>
    </row>
    <row r="1319" spans="1:4">
      <c r="A1319" s="4">
        <v>559</v>
      </c>
      <c r="B1319" s="4">
        <v>4</v>
      </c>
      <c r="C1319" s="4" t="s">
        <v>144</v>
      </c>
      <c r="D1319" s="4" t="s">
        <v>376</v>
      </c>
    </row>
    <row r="1320" spans="1:4">
      <c r="A1320" s="4">
        <v>560</v>
      </c>
      <c r="B1320" s="4">
        <v>4</v>
      </c>
      <c r="C1320" s="4" t="s">
        <v>144</v>
      </c>
      <c r="D1320" s="4" t="s">
        <v>376</v>
      </c>
    </row>
    <row r="1321" spans="1:4">
      <c r="A1321" s="4">
        <v>467</v>
      </c>
      <c r="B1321" s="4">
        <v>5</v>
      </c>
      <c r="C1321" s="4" t="s">
        <v>43</v>
      </c>
      <c r="D1321" s="4" t="s">
        <v>377</v>
      </c>
    </row>
    <row r="1322" spans="1:4">
      <c r="A1322" s="4">
        <v>468</v>
      </c>
      <c r="B1322" s="4">
        <v>5</v>
      </c>
      <c r="C1322" s="4" t="s">
        <v>43</v>
      </c>
      <c r="D1322" s="4" t="s">
        <v>377</v>
      </c>
    </row>
    <row r="1323" spans="1:4">
      <c r="A1323" s="4">
        <v>469</v>
      </c>
      <c r="B1323" s="4">
        <v>5</v>
      </c>
      <c r="C1323" s="4" t="s">
        <v>43</v>
      </c>
      <c r="D1323" s="4" t="s">
        <v>377</v>
      </c>
    </row>
    <row r="1324" spans="1:4">
      <c r="A1324" s="4">
        <v>470</v>
      </c>
      <c r="B1324" s="4">
        <v>5</v>
      </c>
      <c r="C1324" s="4" t="s">
        <v>43</v>
      </c>
      <c r="D1324" s="4" t="s">
        <v>377</v>
      </c>
    </row>
    <row r="1325" spans="1:4">
      <c r="A1325" s="4">
        <v>1656</v>
      </c>
      <c r="B1325" s="4">
        <v>9</v>
      </c>
      <c r="C1325" s="4" t="s">
        <v>50</v>
      </c>
      <c r="D1325" s="4" t="s">
        <v>378</v>
      </c>
    </row>
    <row r="1326" spans="1:4">
      <c r="A1326" s="4">
        <v>1657</v>
      </c>
      <c r="B1326" s="4">
        <v>9</v>
      </c>
      <c r="C1326" s="4" t="s">
        <v>50</v>
      </c>
      <c r="D1326" s="4" t="s">
        <v>378</v>
      </c>
    </row>
    <row r="1327" spans="1:4">
      <c r="A1327" s="4">
        <v>1658</v>
      </c>
      <c r="B1327" s="4">
        <v>9</v>
      </c>
      <c r="C1327" s="4" t="s">
        <v>50</v>
      </c>
      <c r="D1327" s="4" t="s">
        <v>378</v>
      </c>
    </row>
    <row r="1328" spans="1:4">
      <c r="A1328" s="4">
        <v>1659</v>
      </c>
      <c r="B1328" s="4">
        <v>9</v>
      </c>
      <c r="C1328" s="4" t="s">
        <v>50</v>
      </c>
      <c r="D1328" s="4" t="s">
        <v>378</v>
      </c>
    </row>
    <row r="1329" spans="1:4">
      <c r="A1329" s="4">
        <v>1660</v>
      </c>
      <c r="B1329" s="4">
        <v>9</v>
      </c>
      <c r="C1329" s="4" t="s">
        <v>50</v>
      </c>
      <c r="D1329" s="4" t="s">
        <v>378</v>
      </c>
    </row>
    <row r="1330" spans="1:4">
      <c r="A1330" s="4">
        <v>2136</v>
      </c>
      <c r="B1330" s="4">
        <v>2</v>
      </c>
      <c r="C1330" s="4" t="s">
        <v>88</v>
      </c>
      <c r="D1330" s="4" t="s">
        <v>379</v>
      </c>
    </row>
    <row r="1331" spans="1:4">
      <c r="A1331" s="4">
        <v>2137</v>
      </c>
      <c r="B1331" s="4">
        <v>2</v>
      </c>
      <c r="C1331" s="4" t="s">
        <v>88</v>
      </c>
      <c r="D1331" s="4" t="s">
        <v>379</v>
      </c>
    </row>
    <row r="1332" spans="1:4">
      <c r="A1332" s="4">
        <v>2138</v>
      </c>
      <c r="B1332" s="4">
        <v>2</v>
      </c>
      <c r="C1332" s="4" t="s">
        <v>88</v>
      </c>
      <c r="D1332" s="4" t="s">
        <v>379</v>
      </c>
    </row>
    <row r="1333" spans="1:4">
      <c r="A1333" s="4">
        <v>2140</v>
      </c>
      <c r="B1333" s="4">
        <v>2</v>
      </c>
      <c r="C1333" s="4" t="s">
        <v>88</v>
      </c>
      <c r="D1333" s="4" t="s">
        <v>379</v>
      </c>
    </row>
    <row r="1334" spans="1:4">
      <c r="A1334" s="4">
        <v>2141</v>
      </c>
      <c r="B1334" s="4">
        <v>2</v>
      </c>
      <c r="C1334" s="4" t="s">
        <v>88</v>
      </c>
      <c r="D1334" s="4" t="s">
        <v>379</v>
      </c>
    </row>
    <row r="1335" spans="1:4">
      <c r="A1335" s="4">
        <v>340</v>
      </c>
      <c r="B1335" s="4">
        <v>3</v>
      </c>
      <c r="C1335" s="4" t="s">
        <v>28</v>
      </c>
      <c r="D1335" s="4" t="s">
        <v>380</v>
      </c>
    </row>
    <row r="1336" spans="1:4">
      <c r="A1336" s="4">
        <v>341</v>
      </c>
      <c r="B1336" s="4">
        <v>3</v>
      </c>
      <c r="C1336" s="4" t="s">
        <v>28</v>
      </c>
      <c r="D1336" s="4" t="s">
        <v>380</v>
      </c>
    </row>
    <row r="1337" spans="1:4">
      <c r="A1337" s="4">
        <v>342</v>
      </c>
      <c r="B1337" s="4">
        <v>3</v>
      </c>
      <c r="C1337" s="4" t="s">
        <v>28</v>
      </c>
      <c r="D1337" s="4" t="s">
        <v>380</v>
      </c>
    </row>
    <row r="1338" spans="1:4">
      <c r="A1338" s="4">
        <v>343</v>
      </c>
      <c r="B1338" s="4">
        <v>3</v>
      </c>
      <c r="C1338" s="4" t="s">
        <v>28</v>
      </c>
      <c r="D1338" s="4" t="s">
        <v>380</v>
      </c>
    </row>
    <row r="1339" spans="1:4">
      <c r="A1339" s="4">
        <v>344</v>
      </c>
      <c r="B1339" s="4">
        <v>3</v>
      </c>
      <c r="C1339" s="4" t="s">
        <v>28</v>
      </c>
      <c r="D1339" s="4" t="s">
        <v>380</v>
      </c>
    </row>
    <row r="1340" spans="1:4">
      <c r="A1340" s="4">
        <v>345</v>
      </c>
      <c r="B1340" s="4">
        <v>3</v>
      </c>
      <c r="C1340" s="4" t="s">
        <v>28</v>
      </c>
      <c r="D1340" s="4" t="s">
        <v>380</v>
      </c>
    </row>
    <row r="1341" spans="1:4">
      <c r="A1341" s="4">
        <v>2521</v>
      </c>
      <c r="B1341" s="4">
        <v>3</v>
      </c>
      <c r="C1341" s="4" t="s">
        <v>28</v>
      </c>
      <c r="D1341" s="4" t="s">
        <v>380</v>
      </c>
    </row>
    <row r="1342" spans="1:4">
      <c r="A1342" s="4">
        <v>1404</v>
      </c>
      <c r="B1342" s="4">
        <v>12</v>
      </c>
      <c r="C1342" s="4" t="s">
        <v>74</v>
      </c>
      <c r="D1342" s="4" t="s">
        <v>381</v>
      </c>
    </row>
    <row r="1343" spans="1:4">
      <c r="A1343" s="4">
        <v>1424</v>
      </c>
      <c r="B1343" s="4">
        <v>12</v>
      </c>
      <c r="C1343" s="4" t="s">
        <v>74</v>
      </c>
      <c r="D1343" s="4" t="s">
        <v>381</v>
      </c>
    </row>
    <row r="1344" spans="1:4">
      <c r="A1344" s="4">
        <v>1425</v>
      </c>
      <c r="B1344" s="4">
        <v>12</v>
      </c>
      <c r="C1344" s="4" t="s">
        <v>74</v>
      </c>
      <c r="D1344" s="4" t="s">
        <v>381</v>
      </c>
    </row>
    <row r="1345" spans="1:4">
      <c r="A1345" s="4">
        <v>1427</v>
      </c>
      <c r="B1345" s="4">
        <v>12</v>
      </c>
      <c r="C1345" s="4" t="s">
        <v>74</v>
      </c>
      <c r="D1345" s="4" t="s">
        <v>381</v>
      </c>
    </row>
    <row r="1346" spans="1:4">
      <c r="A1346" s="4">
        <v>1418</v>
      </c>
      <c r="B1346" s="4">
        <v>12</v>
      </c>
      <c r="C1346" s="4" t="s">
        <v>74</v>
      </c>
      <c r="D1346" s="4" t="s">
        <v>382</v>
      </c>
    </row>
    <row r="1347" spans="1:4">
      <c r="A1347" s="4">
        <v>1419</v>
      </c>
      <c r="B1347" s="4">
        <v>12</v>
      </c>
      <c r="C1347" s="4" t="s">
        <v>74</v>
      </c>
      <c r="D1347" s="4" t="s">
        <v>382</v>
      </c>
    </row>
    <row r="1348" spans="1:4">
      <c r="A1348" s="4">
        <v>1420</v>
      </c>
      <c r="B1348" s="4">
        <v>12</v>
      </c>
      <c r="C1348" s="4" t="s">
        <v>74</v>
      </c>
      <c r="D1348" s="4" t="s">
        <v>382</v>
      </c>
    </row>
    <row r="1349" spans="1:4">
      <c r="A1349" s="4">
        <v>1421</v>
      </c>
      <c r="B1349" s="4">
        <v>12</v>
      </c>
      <c r="C1349" s="4" t="s">
        <v>74</v>
      </c>
      <c r="D1349" s="4" t="s">
        <v>382</v>
      </c>
    </row>
    <row r="1350" spans="1:4">
      <c r="A1350" s="4">
        <v>1422</v>
      </c>
      <c r="B1350" s="4">
        <v>12</v>
      </c>
      <c r="C1350" s="4" t="s">
        <v>74</v>
      </c>
      <c r="D1350" s="4" t="s">
        <v>382</v>
      </c>
    </row>
    <row r="1351" spans="1:4">
      <c r="A1351" s="4">
        <v>1423</v>
      </c>
      <c r="B1351" s="4">
        <v>12</v>
      </c>
      <c r="C1351" s="4" t="s">
        <v>74</v>
      </c>
      <c r="D1351" s="4" t="s">
        <v>382</v>
      </c>
    </row>
    <row r="1352" spans="1:4">
      <c r="A1352" s="4">
        <v>1408</v>
      </c>
      <c r="B1352" s="4">
        <v>12</v>
      </c>
      <c r="C1352" s="4" t="s">
        <v>74</v>
      </c>
      <c r="D1352" s="4" t="s">
        <v>383</v>
      </c>
    </row>
    <row r="1353" spans="1:4">
      <c r="A1353" s="4">
        <v>1409</v>
      </c>
      <c r="B1353" s="4">
        <v>12</v>
      </c>
      <c r="C1353" s="4" t="s">
        <v>74</v>
      </c>
      <c r="D1353" s="4" t="s">
        <v>383</v>
      </c>
    </row>
    <row r="1354" spans="1:4">
      <c r="A1354" s="4">
        <v>1410</v>
      </c>
      <c r="B1354" s="4">
        <v>12</v>
      </c>
      <c r="C1354" s="4" t="s">
        <v>74</v>
      </c>
      <c r="D1354" s="4" t="s">
        <v>383</v>
      </c>
    </row>
    <row r="1355" spans="1:4">
      <c r="A1355" s="4">
        <v>1411</v>
      </c>
      <c r="B1355" s="4">
        <v>12</v>
      </c>
      <c r="C1355" s="4" t="s">
        <v>74</v>
      </c>
      <c r="D1355" s="4" t="s">
        <v>383</v>
      </c>
    </row>
    <row r="1356" spans="1:4">
      <c r="A1356" s="4">
        <v>259</v>
      </c>
      <c r="B1356" s="4">
        <v>4</v>
      </c>
      <c r="C1356" s="4" t="s">
        <v>35</v>
      </c>
      <c r="D1356" s="4" t="s">
        <v>384</v>
      </c>
    </row>
    <row r="1357" spans="1:4">
      <c r="A1357" s="4">
        <v>260</v>
      </c>
      <c r="B1357" s="4">
        <v>4</v>
      </c>
      <c r="C1357" s="4" t="s">
        <v>35</v>
      </c>
      <c r="D1357" s="4" t="s">
        <v>384</v>
      </c>
    </row>
    <row r="1358" spans="1:4">
      <c r="A1358" s="4">
        <v>2439</v>
      </c>
      <c r="B1358" s="4">
        <v>15</v>
      </c>
      <c r="D1358" s="4" t="s">
        <v>385</v>
      </c>
    </row>
    <row r="1359" spans="1:4">
      <c r="A1359" s="4">
        <v>2440</v>
      </c>
      <c r="B1359" s="4">
        <v>15</v>
      </c>
      <c r="D1359" s="4" t="s">
        <v>385</v>
      </c>
    </row>
    <row r="1360" spans="1:4">
      <c r="A1360" s="4">
        <v>2441</v>
      </c>
      <c r="B1360" s="4">
        <v>15</v>
      </c>
      <c r="D1360" s="4" t="s">
        <v>385</v>
      </c>
    </row>
    <row r="1361" spans="1:4">
      <c r="A1361" s="4">
        <v>2442</v>
      </c>
      <c r="B1361" s="4">
        <v>15</v>
      </c>
      <c r="D1361" s="4" t="s">
        <v>385</v>
      </c>
    </row>
    <row r="1362" spans="1:4">
      <c r="A1362" s="4">
        <v>2443</v>
      </c>
      <c r="B1362" s="4">
        <v>15</v>
      </c>
      <c r="D1362" s="4" t="s">
        <v>385</v>
      </c>
    </row>
    <row r="1363" spans="1:4">
      <c r="A1363" s="4">
        <v>1219</v>
      </c>
      <c r="B1363" s="4">
        <v>10</v>
      </c>
      <c r="C1363" s="4" t="s">
        <v>38</v>
      </c>
      <c r="D1363" s="4" t="s">
        <v>386</v>
      </c>
    </row>
    <row r="1364" spans="1:4">
      <c r="A1364" s="4">
        <v>1755</v>
      </c>
      <c r="B1364" s="4">
        <v>10</v>
      </c>
      <c r="C1364" s="4" t="s">
        <v>38</v>
      </c>
      <c r="D1364" s="4" t="s">
        <v>386</v>
      </c>
    </row>
    <row r="1365" spans="1:4">
      <c r="A1365" s="4">
        <v>1847</v>
      </c>
      <c r="B1365" s="4">
        <v>10</v>
      </c>
      <c r="C1365" s="4" t="s">
        <v>38</v>
      </c>
      <c r="D1365" s="4" t="s">
        <v>386</v>
      </c>
    </row>
    <row r="1366" spans="1:4">
      <c r="A1366" s="4">
        <v>1930</v>
      </c>
      <c r="B1366" s="4">
        <v>10</v>
      </c>
      <c r="C1366" s="4" t="s">
        <v>38</v>
      </c>
      <c r="D1366" s="4" t="s">
        <v>386</v>
      </c>
    </row>
    <row r="1367" spans="1:4">
      <c r="A1367" s="4">
        <v>1968</v>
      </c>
      <c r="B1367" s="4">
        <v>10</v>
      </c>
      <c r="C1367" s="4" t="s">
        <v>38</v>
      </c>
      <c r="D1367" s="4" t="s">
        <v>386</v>
      </c>
    </row>
    <row r="1368" spans="1:4">
      <c r="A1368" s="4">
        <v>1969</v>
      </c>
      <c r="B1368" s="4">
        <v>10</v>
      </c>
      <c r="C1368" s="4" t="s">
        <v>38</v>
      </c>
      <c r="D1368" s="4" t="s">
        <v>386</v>
      </c>
    </row>
    <row r="1369" spans="1:4">
      <c r="A1369" s="4">
        <v>1970</v>
      </c>
      <c r="B1369" s="4">
        <v>10</v>
      </c>
      <c r="C1369" s="4" t="s">
        <v>38</v>
      </c>
      <c r="D1369" s="4" t="s">
        <v>386</v>
      </c>
    </row>
    <row r="1370" spans="1:4">
      <c r="A1370" s="4">
        <v>471</v>
      </c>
      <c r="B1370" s="4">
        <v>5</v>
      </c>
      <c r="C1370" s="4" t="s">
        <v>43</v>
      </c>
      <c r="D1370" s="4" t="s">
        <v>387</v>
      </c>
    </row>
    <row r="1371" spans="1:4">
      <c r="A1371" s="4">
        <v>472</v>
      </c>
      <c r="B1371" s="4">
        <v>5</v>
      </c>
      <c r="C1371" s="4" t="s">
        <v>43</v>
      </c>
      <c r="D1371" s="4" t="s">
        <v>387</v>
      </c>
    </row>
    <row r="1372" spans="1:4">
      <c r="A1372" s="4">
        <v>473</v>
      </c>
      <c r="B1372" s="4">
        <v>5</v>
      </c>
      <c r="C1372" s="4" t="s">
        <v>43</v>
      </c>
      <c r="D1372" s="4" t="s">
        <v>387</v>
      </c>
    </row>
    <row r="1373" spans="1:4">
      <c r="A1373" s="4">
        <v>474</v>
      </c>
      <c r="B1373" s="4">
        <v>5</v>
      </c>
      <c r="C1373" s="4" t="s">
        <v>43</v>
      </c>
      <c r="D1373" s="4" t="s">
        <v>387</v>
      </c>
    </row>
    <row r="1374" spans="1:4">
      <c r="A1374" s="4">
        <v>1136</v>
      </c>
      <c r="B1374" s="4">
        <v>7</v>
      </c>
      <c r="C1374" s="4" t="s">
        <v>63</v>
      </c>
      <c r="D1374" s="4" t="s">
        <v>388</v>
      </c>
    </row>
    <row r="1375" spans="1:4">
      <c r="A1375" s="4">
        <v>1137</v>
      </c>
      <c r="B1375" s="4">
        <v>7</v>
      </c>
      <c r="C1375" s="4" t="s">
        <v>63</v>
      </c>
      <c r="D1375" s="4" t="s">
        <v>388</v>
      </c>
    </row>
    <row r="1376" spans="1:4">
      <c r="A1376" s="4">
        <v>1138</v>
      </c>
      <c r="B1376" s="4">
        <v>7</v>
      </c>
      <c r="C1376" s="4" t="s">
        <v>63</v>
      </c>
      <c r="D1376" s="4" t="s">
        <v>388</v>
      </c>
    </row>
    <row r="1377" spans="1:4">
      <c r="A1377" s="4">
        <v>1139</v>
      </c>
      <c r="B1377" s="4">
        <v>7</v>
      </c>
      <c r="C1377" s="4" t="s">
        <v>63</v>
      </c>
      <c r="D1377" s="4" t="s">
        <v>388</v>
      </c>
    </row>
    <row r="1378" spans="1:4">
      <c r="A1378" s="4">
        <v>1140</v>
      </c>
      <c r="B1378" s="4">
        <v>7</v>
      </c>
      <c r="C1378" s="4" t="s">
        <v>63</v>
      </c>
      <c r="D1378" s="4" t="s">
        <v>388</v>
      </c>
    </row>
    <row r="1379" spans="1:4">
      <c r="A1379" s="4">
        <v>1141</v>
      </c>
      <c r="B1379" s="4">
        <v>7</v>
      </c>
      <c r="C1379" s="4" t="s">
        <v>63</v>
      </c>
      <c r="D1379" s="4" t="s">
        <v>388</v>
      </c>
    </row>
    <row r="1380" spans="1:4">
      <c r="A1380" s="4">
        <v>1151</v>
      </c>
      <c r="B1380" s="4">
        <v>7</v>
      </c>
      <c r="C1380" s="4" t="s">
        <v>63</v>
      </c>
      <c r="D1380" s="4" t="s">
        <v>388</v>
      </c>
    </row>
    <row r="1381" spans="1:4">
      <c r="A1381" s="4">
        <v>735</v>
      </c>
      <c r="B1381" s="4">
        <v>6</v>
      </c>
      <c r="C1381" s="4" t="s">
        <v>47</v>
      </c>
      <c r="D1381" s="4" t="s">
        <v>389</v>
      </c>
    </row>
    <row r="1382" spans="1:4">
      <c r="A1382" s="4">
        <v>736</v>
      </c>
      <c r="B1382" s="4">
        <v>6</v>
      </c>
      <c r="C1382" s="4" t="s">
        <v>47</v>
      </c>
      <c r="D1382" s="4" t="s">
        <v>389</v>
      </c>
    </row>
    <row r="1383" spans="1:4">
      <c r="A1383" s="4">
        <v>737</v>
      </c>
      <c r="B1383" s="4">
        <v>6</v>
      </c>
      <c r="C1383" s="4" t="s">
        <v>47</v>
      </c>
      <c r="D1383" s="4" t="s">
        <v>389</v>
      </c>
    </row>
    <row r="1384" spans="1:4">
      <c r="A1384" s="4">
        <v>738</v>
      </c>
      <c r="B1384" s="4">
        <v>6</v>
      </c>
      <c r="C1384" s="4" t="s">
        <v>47</v>
      </c>
      <c r="D1384" s="4" t="s">
        <v>389</v>
      </c>
    </row>
    <row r="1385" spans="1:4">
      <c r="A1385" s="4">
        <v>739</v>
      </c>
      <c r="B1385" s="4">
        <v>6</v>
      </c>
      <c r="C1385" s="4" t="s">
        <v>47</v>
      </c>
      <c r="D1385" s="4" t="s">
        <v>389</v>
      </c>
    </row>
    <row r="1386" spans="1:4">
      <c r="A1386" s="4">
        <v>740</v>
      </c>
      <c r="B1386" s="4">
        <v>6</v>
      </c>
      <c r="C1386" s="4" t="s">
        <v>47</v>
      </c>
      <c r="D1386" s="4" t="s">
        <v>389</v>
      </c>
    </row>
    <row r="1387" spans="1:4">
      <c r="A1387" s="4">
        <v>2239</v>
      </c>
      <c r="B1387" s="4">
        <v>15</v>
      </c>
      <c r="C1387" s="4" t="s">
        <v>90</v>
      </c>
      <c r="D1387" s="4" t="s">
        <v>390</v>
      </c>
    </row>
    <row r="1388" spans="1:4">
      <c r="A1388" s="4">
        <v>2240</v>
      </c>
      <c r="B1388" s="4">
        <v>15</v>
      </c>
      <c r="C1388" s="4" t="s">
        <v>90</v>
      </c>
      <c r="D1388" s="4" t="s">
        <v>390</v>
      </c>
    </row>
    <row r="1389" spans="1:4">
      <c r="A1389" s="4">
        <v>2241</v>
      </c>
      <c r="B1389" s="4">
        <v>15</v>
      </c>
      <c r="C1389" s="4" t="s">
        <v>90</v>
      </c>
      <c r="D1389" s="4" t="s">
        <v>390</v>
      </c>
    </row>
    <row r="1390" spans="1:4">
      <c r="A1390" s="4">
        <v>2242</v>
      </c>
      <c r="B1390" s="4">
        <v>15</v>
      </c>
      <c r="C1390" s="4" t="s">
        <v>90</v>
      </c>
      <c r="D1390" s="4" t="s">
        <v>390</v>
      </c>
    </row>
    <row r="1391" spans="1:4">
      <c r="A1391" s="4">
        <v>2243</v>
      </c>
      <c r="B1391" s="4">
        <v>15</v>
      </c>
      <c r="C1391" s="4" t="s">
        <v>90</v>
      </c>
      <c r="D1391" s="4" t="s">
        <v>390</v>
      </c>
    </row>
    <row r="1392" spans="1:4">
      <c r="A1392" s="4">
        <v>2244</v>
      </c>
      <c r="B1392" s="4">
        <v>15</v>
      </c>
      <c r="C1392" s="4" t="s">
        <v>90</v>
      </c>
      <c r="D1392" s="4" t="s">
        <v>390</v>
      </c>
    </row>
    <row r="1393" spans="1:4">
      <c r="A1393" s="4">
        <v>746</v>
      </c>
      <c r="B1393" s="4">
        <v>6</v>
      </c>
      <c r="C1393" s="4" t="s">
        <v>47</v>
      </c>
      <c r="D1393" s="4" t="s">
        <v>391</v>
      </c>
    </row>
    <row r="1394" spans="1:4">
      <c r="A1394" s="4">
        <v>747</v>
      </c>
      <c r="B1394" s="4">
        <v>6</v>
      </c>
      <c r="C1394" s="4" t="s">
        <v>47</v>
      </c>
      <c r="D1394" s="4" t="s">
        <v>391</v>
      </c>
    </row>
    <row r="1395" spans="1:4">
      <c r="A1395" s="4">
        <v>748</v>
      </c>
      <c r="B1395" s="4">
        <v>6</v>
      </c>
      <c r="C1395" s="4" t="s">
        <v>47</v>
      </c>
      <c r="D1395" s="4" t="s">
        <v>391</v>
      </c>
    </row>
    <row r="1396" spans="1:4">
      <c r="A1396" s="4">
        <v>749</v>
      </c>
      <c r="B1396" s="4">
        <v>6</v>
      </c>
      <c r="C1396" s="4" t="s">
        <v>47</v>
      </c>
      <c r="D1396" s="4" t="s">
        <v>391</v>
      </c>
    </row>
    <row r="1397" spans="1:4">
      <c r="A1397" s="4">
        <v>750</v>
      </c>
      <c r="B1397" s="4">
        <v>6</v>
      </c>
      <c r="C1397" s="4" t="s">
        <v>47</v>
      </c>
      <c r="D1397" s="4" t="s">
        <v>391</v>
      </c>
    </row>
    <row r="1398" spans="1:4">
      <c r="A1398" s="4">
        <v>751</v>
      </c>
      <c r="B1398" s="4">
        <v>6</v>
      </c>
      <c r="C1398" s="4" t="s">
        <v>47</v>
      </c>
      <c r="D1398" s="4" t="s">
        <v>391</v>
      </c>
    </row>
    <row r="1399" spans="1:4">
      <c r="A1399" s="4">
        <v>752</v>
      </c>
      <c r="B1399" s="4">
        <v>6</v>
      </c>
      <c r="C1399" s="4" t="s">
        <v>47</v>
      </c>
      <c r="D1399" s="4" t="s">
        <v>391</v>
      </c>
    </row>
    <row r="1400" spans="1:4">
      <c r="A1400" s="4">
        <v>2054</v>
      </c>
      <c r="B1400" s="4">
        <v>10</v>
      </c>
      <c r="C1400" s="4" t="s">
        <v>87</v>
      </c>
      <c r="D1400" s="4" t="s">
        <v>392</v>
      </c>
    </row>
    <row r="1401" spans="1:4">
      <c r="A1401" s="4">
        <v>2055</v>
      </c>
      <c r="B1401" s="4">
        <v>10</v>
      </c>
      <c r="C1401" s="4" t="s">
        <v>87</v>
      </c>
      <c r="D1401" s="4" t="s">
        <v>392</v>
      </c>
    </row>
    <row r="1402" spans="1:4">
      <c r="A1402" s="4">
        <v>2056</v>
      </c>
      <c r="B1402" s="4">
        <v>10</v>
      </c>
      <c r="C1402" s="4" t="s">
        <v>87</v>
      </c>
      <c r="D1402" s="4" t="s">
        <v>392</v>
      </c>
    </row>
    <row r="1403" spans="1:4">
      <c r="A1403" s="4">
        <v>2538</v>
      </c>
      <c r="B1403" s="4">
        <v>10</v>
      </c>
      <c r="C1403" s="4" t="s">
        <v>87</v>
      </c>
      <c r="D1403" s="4" t="s">
        <v>392</v>
      </c>
    </row>
    <row r="1404" spans="1:4">
      <c r="A1404" s="4">
        <v>2552</v>
      </c>
      <c r="B1404" s="4">
        <v>10</v>
      </c>
      <c r="C1404" s="4" t="s">
        <v>87</v>
      </c>
      <c r="D1404" s="4" t="s">
        <v>392</v>
      </c>
    </row>
    <row r="1405" spans="1:4">
      <c r="A1405" s="4">
        <v>1379</v>
      </c>
      <c r="B1405" s="4">
        <v>11</v>
      </c>
      <c r="C1405" s="4" t="s">
        <v>72</v>
      </c>
      <c r="D1405" s="4" t="s">
        <v>393</v>
      </c>
    </row>
    <row r="1406" spans="1:4">
      <c r="A1406" s="4">
        <v>1380</v>
      </c>
      <c r="B1406" s="4">
        <v>11</v>
      </c>
      <c r="C1406" s="4" t="s">
        <v>72</v>
      </c>
      <c r="D1406" s="4" t="s">
        <v>393</v>
      </c>
    </row>
    <row r="1407" spans="1:4">
      <c r="A1407" s="4">
        <v>1381</v>
      </c>
      <c r="B1407" s="4">
        <v>11</v>
      </c>
      <c r="C1407" s="4" t="s">
        <v>72</v>
      </c>
      <c r="D1407" s="4" t="s">
        <v>393</v>
      </c>
    </row>
    <row r="1408" spans="1:4">
      <c r="A1408" s="4">
        <v>1382</v>
      </c>
      <c r="B1408" s="4">
        <v>11</v>
      </c>
      <c r="C1408" s="4" t="s">
        <v>72</v>
      </c>
      <c r="D1408" s="4" t="s">
        <v>393</v>
      </c>
    </row>
    <row r="1409" spans="1:4">
      <c r="A1409" s="4">
        <v>1601</v>
      </c>
      <c r="B1409" s="4">
        <v>11</v>
      </c>
      <c r="C1409" s="4" t="s">
        <v>72</v>
      </c>
      <c r="D1409" s="4" t="s">
        <v>393</v>
      </c>
    </row>
    <row r="1410" spans="1:4">
      <c r="A1410" s="4">
        <v>1602</v>
      </c>
      <c r="B1410" s="4">
        <v>11</v>
      </c>
      <c r="C1410" s="4" t="s">
        <v>72</v>
      </c>
      <c r="D1410" s="4" t="s">
        <v>393</v>
      </c>
    </row>
    <row r="1411" spans="1:4">
      <c r="A1411" s="4">
        <v>2230</v>
      </c>
      <c r="B1411" s="4">
        <v>15</v>
      </c>
      <c r="C1411" s="4" t="s">
        <v>90</v>
      </c>
      <c r="D1411" s="4" t="s">
        <v>394</v>
      </c>
    </row>
    <row r="1412" spans="1:4">
      <c r="A1412" s="4">
        <v>2231</v>
      </c>
      <c r="B1412" s="4">
        <v>15</v>
      </c>
      <c r="C1412" s="4" t="s">
        <v>90</v>
      </c>
      <c r="D1412" s="4" t="s">
        <v>394</v>
      </c>
    </row>
    <row r="1413" spans="1:4">
      <c r="A1413" s="4">
        <v>2232</v>
      </c>
      <c r="B1413" s="4">
        <v>15</v>
      </c>
      <c r="C1413" s="4" t="s">
        <v>90</v>
      </c>
      <c r="D1413" s="4" t="s">
        <v>394</v>
      </c>
    </row>
    <row r="1414" spans="1:4">
      <c r="A1414" s="4">
        <v>2233</v>
      </c>
      <c r="B1414" s="4">
        <v>15</v>
      </c>
      <c r="C1414" s="4" t="s">
        <v>90</v>
      </c>
      <c r="D1414" s="4" t="s">
        <v>394</v>
      </c>
    </row>
    <row r="1415" spans="1:4">
      <c r="A1415" s="4">
        <v>2234</v>
      </c>
      <c r="B1415" s="4">
        <v>15</v>
      </c>
      <c r="C1415" s="4" t="s">
        <v>90</v>
      </c>
      <c r="D1415" s="4" t="s">
        <v>394</v>
      </c>
    </row>
    <row r="1416" spans="1:4">
      <c r="A1416" s="4">
        <v>2235</v>
      </c>
      <c r="B1416" s="4">
        <v>15</v>
      </c>
      <c r="C1416" s="4" t="s">
        <v>90</v>
      </c>
      <c r="D1416" s="4" t="s">
        <v>394</v>
      </c>
    </row>
    <row r="1417" spans="1:4">
      <c r="A1417" s="4">
        <v>2237</v>
      </c>
      <c r="B1417" s="4">
        <v>15</v>
      </c>
      <c r="C1417" s="4" t="s">
        <v>90</v>
      </c>
      <c r="D1417" s="4" t="s">
        <v>394</v>
      </c>
    </row>
    <row r="1418" spans="1:4">
      <c r="A1418" s="4">
        <v>2238</v>
      </c>
      <c r="B1418" s="4">
        <v>15</v>
      </c>
      <c r="C1418" s="4" t="s">
        <v>90</v>
      </c>
      <c r="D1418" s="4" t="s">
        <v>394</v>
      </c>
    </row>
    <row r="1419" spans="1:4">
      <c r="A1419" s="4">
        <v>1454</v>
      </c>
      <c r="B1419" s="4">
        <v>12</v>
      </c>
      <c r="C1419" s="4" t="s">
        <v>73</v>
      </c>
      <c r="D1419" s="4" t="s">
        <v>395</v>
      </c>
    </row>
    <row r="1420" spans="1:4">
      <c r="A1420" s="4">
        <v>1455</v>
      </c>
      <c r="B1420" s="4">
        <v>12</v>
      </c>
      <c r="C1420" s="4" t="s">
        <v>73</v>
      </c>
      <c r="D1420" s="4" t="s">
        <v>395</v>
      </c>
    </row>
    <row r="1421" spans="1:4">
      <c r="A1421" s="4">
        <v>1456</v>
      </c>
      <c r="B1421" s="4">
        <v>12</v>
      </c>
      <c r="C1421" s="4" t="s">
        <v>73</v>
      </c>
      <c r="D1421" s="4" t="s">
        <v>395</v>
      </c>
    </row>
    <row r="1422" spans="1:4">
      <c r="A1422" s="4">
        <v>1457</v>
      </c>
      <c r="B1422" s="4">
        <v>12</v>
      </c>
      <c r="C1422" s="4" t="s">
        <v>73</v>
      </c>
      <c r="D1422" s="4" t="s">
        <v>395</v>
      </c>
    </row>
    <row r="1423" spans="1:4">
      <c r="A1423" s="4">
        <v>1458</v>
      </c>
      <c r="B1423" s="4">
        <v>12</v>
      </c>
      <c r="C1423" s="4" t="s">
        <v>73</v>
      </c>
      <c r="D1423" s="4" t="s">
        <v>395</v>
      </c>
    </row>
    <row r="1424" spans="1:4">
      <c r="A1424" s="4">
        <v>2135</v>
      </c>
      <c r="B1424" s="4">
        <v>1</v>
      </c>
      <c r="C1424" s="4" t="s">
        <v>81</v>
      </c>
      <c r="D1424" s="4" t="s">
        <v>396</v>
      </c>
    </row>
    <row r="1425" spans="1:4">
      <c r="A1425" s="4">
        <v>2183</v>
      </c>
      <c r="B1425" s="4">
        <v>1</v>
      </c>
      <c r="C1425" s="4" t="s">
        <v>81</v>
      </c>
      <c r="D1425" s="4" t="s">
        <v>396</v>
      </c>
    </row>
    <row r="1426" spans="1:4">
      <c r="A1426" s="4">
        <v>2184</v>
      </c>
      <c r="B1426" s="4">
        <v>1</v>
      </c>
      <c r="C1426" s="4" t="s">
        <v>81</v>
      </c>
      <c r="D1426" s="4" t="s">
        <v>396</v>
      </c>
    </row>
    <row r="1427" spans="1:4">
      <c r="A1427" s="4">
        <v>2186</v>
      </c>
      <c r="B1427" s="4">
        <v>1</v>
      </c>
      <c r="C1427" s="4" t="s">
        <v>81</v>
      </c>
      <c r="D1427" s="4" t="s">
        <v>396</v>
      </c>
    </row>
    <row r="1428" spans="1:4">
      <c r="A1428" s="4">
        <v>2187</v>
      </c>
      <c r="B1428" s="4">
        <v>1</v>
      </c>
      <c r="C1428" s="4" t="s">
        <v>81</v>
      </c>
      <c r="D1428" s="4" t="s">
        <v>396</v>
      </c>
    </row>
    <row r="1429" spans="1:4">
      <c r="A1429" s="4">
        <v>2189</v>
      </c>
      <c r="B1429" s="4">
        <v>1</v>
      </c>
      <c r="C1429" s="4" t="s">
        <v>81</v>
      </c>
      <c r="D1429" s="4" t="s">
        <v>396</v>
      </c>
    </row>
    <row r="1430" spans="1:4">
      <c r="A1430" s="4">
        <v>2190</v>
      </c>
      <c r="B1430" s="4">
        <v>1</v>
      </c>
      <c r="C1430" s="4" t="s">
        <v>81</v>
      </c>
      <c r="D1430" s="4" t="s">
        <v>396</v>
      </c>
    </row>
    <row r="1431" spans="1:4">
      <c r="A1431" s="4">
        <v>2191</v>
      </c>
      <c r="B1431" s="4">
        <v>1</v>
      </c>
      <c r="C1431" s="4" t="s">
        <v>81</v>
      </c>
      <c r="D1431" s="4" t="s">
        <v>396</v>
      </c>
    </row>
    <row r="1432" spans="1:4">
      <c r="A1432" s="4">
        <v>2192</v>
      </c>
      <c r="B1432" s="4">
        <v>1</v>
      </c>
      <c r="C1432" s="4" t="s">
        <v>81</v>
      </c>
      <c r="D1432" s="4" t="s">
        <v>396</v>
      </c>
    </row>
    <row r="1433" spans="1:4">
      <c r="A1433" s="4">
        <v>201</v>
      </c>
      <c r="B1433" s="4">
        <v>4</v>
      </c>
      <c r="C1433" s="4" t="s">
        <v>33</v>
      </c>
      <c r="D1433" s="4" t="s">
        <v>397</v>
      </c>
    </row>
    <row r="1434" spans="1:4">
      <c r="A1434" s="4">
        <v>202</v>
      </c>
      <c r="B1434" s="4">
        <v>4</v>
      </c>
      <c r="C1434" s="4" t="s">
        <v>33</v>
      </c>
      <c r="D1434" s="4" t="s">
        <v>397</v>
      </c>
    </row>
    <row r="1435" spans="1:4">
      <c r="A1435" s="4">
        <v>203</v>
      </c>
      <c r="B1435" s="4">
        <v>4</v>
      </c>
      <c r="C1435" s="4" t="s">
        <v>33</v>
      </c>
      <c r="D1435" s="4" t="s">
        <v>397</v>
      </c>
    </row>
    <row r="1436" spans="1:4">
      <c r="A1436" s="4">
        <v>204</v>
      </c>
      <c r="B1436" s="4">
        <v>4</v>
      </c>
      <c r="C1436" s="4" t="s">
        <v>33</v>
      </c>
      <c r="D1436" s="4" t="s">
        <v>397</v>
      </c>
    </row>
    <row r="1437" spans="1:4">
      <c r="A1437" s="4">
        <v>205</v>
      </c>
      <c r="B1437" s="4">
        <v>4</v>
      </c>
      <c r="C1437" s="4" t="s">
        <v>33</v>
      </c>
      <c r="D1437" s="4" t="s">
        <v>397</v>
      </c>
    </row>
    <row r="1438" spans="1:4">
      <c r="A1438" s="4">
        <v>206</v>
      </c>
      <c r="B1438" s="4">
        <v>4</v>
      </c>
      <c r="C1438" s="4" t="s">
        <v>33</v>
      </c>
      <c r="D1438" s="4" t="s">
        <v>397</v>
      </c>
    </row>
    <row r="1439" spans="1:4">
      <c r="A1439" s="4">
        <v>2065</v>
      </c>
      <c r="B1439" s="4">
        <v>13</v>
      </c>
      <c r="C1439" s="4" t="s">
        <v>69</v>
      </c>
      <c r="D1439" s="4" t="s">
        <v>398</v>
      </c>
    </row>
    <row r="1440" spans="1:4">
      <c r="A1440" s="4">
        <v>303</v>
      </c>
      <c r="B1440" s="4">
        <v>3</v>
      </c>
      <c r="C1440" s="4" t="s">
        <v>28</v>
      </c>
      <c r="D1440" s="4" t="s">
        <v>399</v>
      </c>
    </row>
    <row r="1441" spans="1:4">
      <c r="A1441" s="4">
        <v>304</v>
      </c>
      <c r="B1441" s="4">
        <v>3</v>
      </c>
      <c r="C1441" s="4" t="s">
        <v>28</v>
      </c>
      <c r="D1441" s="4" t="s">
        <v>399</v>
      </c>
    </row>
    <row r="1442" spans="1:4">
      <c r="A1442" s="4">
        <v>305</v>
      </c>
      <c r="B1442" s="4">
        <v>3</v>
      </c>
      <c r="C1442" s="4" t="s">
        <v>28</v>
      </c>
      <c r="D1442" s="4" t="s">
        <v>399</v>
      </c>
    </row>
    <row r="1443" spans="1:4">
      <c r="A1443" s="4">
        <v>306</v>
      </c>
      <c r="B1443" s="4">
        <v>3</v>
      </c>
      <c r="C1443" s="4" t="s">
        <v>28</v>
      </c>
      <c r="D1443" s="4" t="s">
        <v>399</v>
      </c>
    </row>
    <row r="1444" spans="1:4">
      <c r="A1444" s="4">
        <v>307</v>
      </c>
      <c r="B1444" s="4">
        <v>3</v>
      </c>
      <c r="C1444" s="4" t="s">
        <v>28</v>
      </c>
      <c r="D1444" s="4" t="s">
        <v>399</v>
      </c>
    </row>
    <row r="1445" spans="1:4">
      <c r="A1445" s="4">
        <v>308</v>
      </c>
      <c r="B1445" s="4">
        <v>3</v>
      </c>
      <c r="C1445" s="4" t="s">
        <v>28</v>
      </c>
      <c r="D1445" s="4" t="s">
        <v>399</v>
      </c>
    </row>
    <row r="1446" spans="1:4">
      <c r="A1446" s="4">
        <v>1217</v>
      </c>
      <c r="B1446" s="4">
        <v>1</v>
      </c>
      <c r="C1446" s="4" t="s">
        <v>56</v>
      </c>
      <c r="D1446" s="4" t="s">
        <v>400</v>
      </c>
    </row>
    <row r="1447" spans="1:4">
      <c r="A1447" s="4">
        <v>1220</v>
      </c>
      <c r="B1447" s="4">
        <v>1</v>
      </c>
      <c r="C1447" s="4" t="s">
        <v>56</v>
      </c>
      <c r="D1447" s="4" t="s">
        <v>400</v>
      </c>
    </row>
    <row r="1448" spans="1:4">
      <c r="A1448" s="4">
        <v>1221</v>
      </c>
      <c r="B1448" s="4">
        <v>1</v>
      </c>
      <c r="C1448" s="4" t="s">
        <v>56</v>
      </c>
      <c r="D1448" s="4" t="s">
        <v>400</v>
      </c>
    </row>
    <row r="1449" spans="1:4">
      <c r="A1449" s="4">
        <v>1222</v>
      </c>
      <c r="B1449" s="4">
        <v>1</v>
      </c>
      <c r="C1449" s="4" t="s">
        <v>56</v>
      </c>
      <c r="D1449" s="4" t="s">
        <v>400</v>
      </c>
    </row>
    <row r="1450" spans="1:4">
      <c r="A1450" s="4">
        <v>1223</v>
      </c>
      <c r="B1450" s="4">
        <v>1</v>
      </c>
      <c r="C1450" s="4" t="s">
        <v>56</v>
      </c>
      <c r="D1450" s="4" t="s">
        <v>400</v>
      </c>
    </row>
    <row r="1451" spans="1:4">
      <c r="A1451" s="4">
        <v>1224</v>
      </c>
      <c r="B1451" s="4">
        <v>1</v>
      </c>
      <c r="C1451" s="4" t="s">
        <v>56</v>
      </c>
      <c r="D1451" s="4" t="s">
        <v>400</v>
      </c>
    </row>
    <row r="1452" spans="1:4">
      <c r="A1452" s="4">
        <v>1225</v>
      </c>
      <c r="B1452" s="4">
        <v>1</v>
      </c>
      <c r="C1452" s="4" t="s">
        <v>56</v>
      </c>
      <c r="D1452" s="4" t="s">
        <v>400</v>
      </c>
    </row>
    <row r="1453" spans="1:4">
      <c r="A1453" s="4">
        <v>1226</v>
      </c>
      <c r="B1453" s="4">
        <v>1</v>
      </c>
      <c r="C1453" s="4" t="s">
        <v>56</v>
      </c>
      <c r="D1453" s="4" t="s">
        <v>400</v>
      </c>
    </row>
    <row r="1454" spans="1:4">
      <c r="A1454" s="4">
        <v>1230</v>
      </c>
      <c r="B1454" s="4">
        <v>8</v>
      </c>
      <c r="C1454" s="4" t="s">
        <v>67</v>
      </c>
      <c r="D1454" s="4" t="s">
        <v>401</v>
      </c>
    </row>
    <row r="1455" spans="1:4">
      <c r="A1455" s="4">
        <v>1231</v>
      </c>
      <c r="B1455" s="4">
        <v>8</v>
      </c>
      <c r="C1455" s="4" t="s">
        <v>67</v>
      </c>
      <c r="D1455" s="4" t="s">
        <v>401</v>
      </c>
    </row>
    <row r="1456" spans="1:4">
      <c r="A1456" s="4">
        <v>346</v>
      </c>
      <c r="B1456" s="4">
        <v>3</v>
      </c>
      <c r="C1456" s="4" t="s">
        <v>28</v>
      </c>
      <c r="D1456" s="4" t="s">
        <v>402</v>
      </c>
    </row>
    <row r="1457" spans="1:4">
      <c r="A1457" s="4">
        <v>347</v>
      </c>
      <c r="B1457" s="4">
        <v>3</v>
      </c>
      <c r="C1457" s="4" t="s">
        <v>28</v>
      </c>
      <c r="D1457" s="4" t="s">
        <v>402</v>
      </c>
    </row>
    <row r="1458" spans="1:4">
      <c r="A1458" s="4">
        <v>348</v>
      </c>
      <c r="B1458" s="4">
        <v>3</v>
      </c>
      <c r="C1458" s="4" t="s">
        <v>28</v>
      </c>
      <c r="D1458" s="4" t="s">
        <v>402</v>
      </c>
    </row>
    <row r="1459" spans="1:4">
      <c r="A1459" s="4">
        <v>349</v>
      </c>
      <c r="B1459" s="4">
        <v>3</v>
      </c>
      <c r="C1459" s="4" t="s">
        <v>28</v>
      </c>
      <c r="D1459" s="4" t="s">
        <v>402</v>
      </c>
    </row>
    <row r="1460" spans="1:4">
      <c r="A1460" s="4">
        <v>350</v>
      </c>
      <c r="B1460" s="4">
        <v>3</v>
      </c>
      <c r="C1460" s="4" t="s">
        <v>28</v>
      </c>
      <c r="D1460" s="4" t="s">
        <v>402</v>
      </c>
    </row>
    <row r="1461" spans="1:4">
      <c r="A1461" s="4">
        <v>2408</v>
      </c>
      <c r="B1461" s="4">
        <v>15</v>
      </c>
      <c r="D1461" s="4" t="s">
        <v>403</v>
      </c>
    </row>
    <row r="1462" spans="1:4">
      <c r="A1462" s="4">
        <v>2409</v>
      </c>
      <c r="B1462" s="4">
        <v>15</v>
      </c>
      <c r="D1462" s="4" t="s">
        <v>403</v>
      </c>
    </row>
    <row r="1463" spans="1:4">
      <c r="A1463" s="4">
        <v>2410</v>
      </c>
      <c r="B1463" s="4">
        <v>15</v>
      </c>
      <c r="D1463" s="4" t="s">
        <v>403</v>
      </c>
    </row>
    <row r="1464" spans="1:4">
      <c r="A1464" s="4">
        <v>2411</v>
      </c>
      <c r="B1464" s="4">
        <v>15</v>
      </c>
      <c r="D1464" s="4" t="s">
        <v>403</v>
      </c>
    </row>
    <row r="1465" spans="1:4">
      <c r="A1465" s="4">
        <v>2412</v>
      </c>
      <c r="B1465" s="4">
        <v>15</v>
      </c>
      <c r="D1465" s="4" t="s">
        <v>403</v>
      </c>
    </row>
    <row r="1466" spans="1:4">
      <c r="A1466" s="4">
        <v>255</v>
      </c>
      <c r="B1466" s="4">
        <v>4</v>
      </c>
      <c r="C1466" s="4" t="s">
        <v>35</v>
      </c>
      <c r="D1466" s="4" t="s">
        <v>404</v>
      </c>
    </row>
    <row r="1467" spans="1:4">
      <c r="A1467" s="4">
        <v>256</v>
      </c>
      <c r="B1467" s="4">
        <v>4</v>
      </c>
      <c r="C1467" s="4" t="s">
        <v>35</v>
      </c>
      <c r="D1467" s="4" t="s">
        <v>404</v>
      </c>
    </row>
    <row r="1468" spans="1:4">
      <c r="A1468" s="4">
        <v>257</v>
      </c>
      <c r="B1468" s="4">
        <v>4</v>
      </c>
      <c r="C1468" s="4" t="s">
        <v>35</v>
      </c>
      <c r="D1468" s="4" t="s">
        <v>404</v>
      </c>
    </row>
    <row r="1469" spans="1:4">
      <c r="A1469" s="4">
        <v>258</v>
      </c>
      <c r="B1469" s="4">
        <v>4</v>
      </c>
      <c r="C1469" s="4" t="s">
        <v>35</v>
      </c>
      <c r="D1469" s="4" t="s">
        <v>404</v>
      </c>
    </row>
    <row r="1470" spans="1:4">
      <c r="A1470" s="4">
        <v>2221</v>
      </c>
      <c r="B1470" s="4">
        <v>15</v>
      </c>
      <c r="C1470" s="4" t="s">
        <v>90</v>
      </c>
      <c r="D1470" s="4" t="s">
        <v>405</v>
      </c>
    </row>
    <row r="1471" spans="1:4">
      <c r="A1471" s="4">
        <v>2222</v>
      </c>
      <c r="B1471" s="4">
        <v>15</v>
      </c>
      <c r="C1471" s="4" t="s">
        <v>90</v>
      </c>
      <c r="D1471" s="4" t="s">
        <v>405</v>
      </c>
    </row>
    <row r="1472" spans="1:4">
      <c r="A1472" s="4">
        <v>2223</v>
      </c>
      <c r="B1472" s="4">
        <v>15</v>
      </c>
      <c r="C1472" s="4" t="s">
        <v>90</v>
      </c>
      <c r="D1472" s="4" t="s">
        <v>405</v>
      </c>
    </row>
    <row r="1473" spans="1:4">
      <c r="A1473" s="4">
        <v>2224</v>
      </c>
      <c r="B1473" s="4">
        <v>15</v>
      </c>
      <c r="C1473" s="4" t="s">
        <v>90</v>
      </c>
      <c r="D1473" s="4" t="s">
        <v>405</v>
      </c>
    </row>
    <row r="1474" spans="1:4">
      <c r="A1474" s="4">
        <v>2245</v>
      </c>
      <c r="B1474" s="4">
        <v>15</v>
      </c>
      <c r="C1474" s="4" t="s">
        <v>90</v>
      </c>
      <c r="D1474" s="4" t="s">
        <v>405</v>
      </c>
    </row>
    <row r="1475" spans="1:4">
      <c r="A1475" s="4">
        <v>1799</v>
      </c>
      <c r="B1475" s="4">
        <v>14</v>
      </c>
      <c r="C1475" s="4" t="s">
        <v>82</v>
      </c>
      <c r="D1475" s="4" t="s">
        <v>406</v>
      </c>
    </row>
    <row r="1476" spans="1:4">
      <c r="A1476" s="4">
        <v>1800</v>
      </c>
      <c r="B1476" s="4">
        <v>14</v>
      </c>
      <c r="C1476" s="4" t="s">
        <v>82</v>
      </c>
      <c r="D1476" s="4" t="s">
        <v>406</v>
      </c>
    </row>
    <row r="1477" spans="1:4">
      <c r="A1477" s="4">
        <v>1801</v>
      </c>
      <c r="B1477" s="4">
        <v>14</v>
      </c>
      <c r="C1477" s="4" t="s">
        <v>82</v>
      </c>
      <c r="D1477" s="4" t="s">
        <v>406</v>
      </c>
    </row>
    <row r="1478" spans="1:4">
      <c r="A1478" s="4">
        <v>1802</v>
      </c>
      <c r="B1478" s="4">
        <v>14</v>
      </c>
      <c r="C1478" s="4" t="s">
        <v>82</v>
      </c>
      <c r="D1478" s="4" t="s">
        <v>406</v>
      </c>
    </row>
    <row r="1479" spans="1:4">
      <c r="A1479" s="4">
        <v>1803</v>
      </c>
      <c r="B1479" s="4">
        <v>14</v>
      </c>
      <c r="C1479" s="4" t="s">
        <v>82</v>
      </c>
      <c r="D1479" s="4" t="s">
        <v>406</v>
      </c>
    </row>
    <row r="1480" spans="1:4">
      <c r="A1480" s="4">
        <v>1804</v>
      </c>
      <c r="B1480" s="4">
        <v>14</v>
      </c>
      <c r="C1480" s="4" t="s">
        <v>82</v>
      </c>
      <c r="D1480" s="4" t="s">
        <v>406</v>
      </c>
    </row>
    <row r="1481" spans="1:4">
      <c r="A1481" s="4">
        <v>1748</v>
      </c>
      <c r="B1481" s="4">
        <v>13</v>
      </c>
      <c r="C1481" s="4" t="s">
        <v>80</v>
      </c>
      <c r="D1481" s="4" t="s">
        <v>407</v>
      </c>
    </row>
    <row r="1482" spans="1:4">
      <c r="A1482" s="4">
        <v>1749</v>
      </c>
      <c r="B1482" s="4">
        <v>13</v>
      </c>
      <c r="C1482" s="4" t="s">
        <v>80</v>
      </c>
      <c r="D1482" s="4" t="s">
        <v>407</v>
      </c>
    </row>
    <row r="1483" spans="1:4">
      <c r="A1483" s="4">
        <v>1750</v>
      </c>
      <c r="B1483" s="4">
        <v>13</v>
      </c>
      <c r="C1483" s="4" t="s">
        <v>80</v>
      </c>
      <c r="D1483" s="4" t="s">
        <v>407</v>
      </c>
    </row>
    <row r="1484" spans="1:4">
      <c r="A1484" s="4">
        <v>1751</v>
      </c>
      <c r="B1484" s="4">
        <v>13</v>
      </c>
      <c r="C1484" s="4" t="s">
        <v>80</v>
      </c>
      <c r="D1484" s="4" t="s">
        <v>407</v>
      </c>
    </row>
    <row r="1485" spans="1:4">
      <c r="A1485" s="4">
        <v>1752</v>
      </c>
      <c r="B1485" s="4">
        <v>13</v>
      </c>
      <c r="C1485" s="4" t="s">
        <v>80</v>
      </c>
      <c r="D1485" s="4" t="s">
        <v>407</v>
      </c>
    </row>
    <row r="1486" spans="1:4">
      <c r="A1486" s="4">
        <v>1758</v>
      </c>
      <c r="B1486" s="4">
        <v>13</v>
      </c>
      <c r="C1486" s="4" t="s">
        <v>80</v>
      </c>
      <c r="D1486" s="4" t="s">
        <v>407</v>
      </c>
    </row>
    <row r="1487" spans="1:4">
      <c r="A1487" s="4">
        <v>1759</v>
      </c>
      <c r="B1487" s="4">
        <v>13</v>
      </c>
      <c r="C1487" s="4" t="s">
        <v>80</v>
      </c>
      <c r="D1487" s="4" t="s">
        <v>407</v>
      </c>
    </row>
    <row r="1488" spans="1:4">
      <c r="A1488" s="4">
        <v>1760</v>
      </c>
      <c r="B1488" s="4">
        <v>13</v>
      </c>
      <c r="C1488" s="4" t="s">
        <v>80</v>
      </c>
      <c r="D1488" s="4" t="s">
        <v>407</v>
      </c>
    </row>
    <row r="1489" spans="1:4">
      <c r="A1489" s="4">
        <v>1761</v>
      </c>
      <c r="B1489" s="4">
        <v>13</v>
      </c>
      <c r="C1489" s="4" t="s">
        <v>80</v>
      </c>
      <c r="D1489" s="4" t="s">
        <v>407</v>
      </c>
    </row>
    <row r="1490" spans="1:4">
      <c r="A1490" s="4">
        <v>1763</v>
      </c>
      <c r="B1490" s="4">
        <v>13</v>
      </c>
      <c r="C1490" s="4" t="s">
        <v>80</v>
      </c>
      <c r="D1490" s="4" t="s">
        <v>407</v>
      </c>
    </row>
    <row r="1491" spans="1:4">
      <c r="A1491" s="4">
        <v>1765</v>
      </c>
      <c r="B1491" s="4">
        <v>1</v>
      </c>
      <c r="C1491" s="4" t="s">
        <v>81</v>
      </c>
      <c r="D1491" s="4" t="s">
        <v>408</v>
      </c>
    </row>
    <row r="1492" spans="1:4">
      <c r="A1492" s="4">
        <v>1766</v>
      </c>
      <c r="B1492" s="4">
        <v>1</v>
      </c>
      <c r="C1492" s="4" t="s">
        <v>81</v>
      </c>
      <c r="D1492" s="4" t="s">
        <v>408</v>
      </c>
    </row>
    <row r="1493" spans="1:4">
      <c r="A1493" s="4">
        <v>1767</v>
      </c>
      <c r="B1493" s="4">
        <v>1</v>
      </c>
      <c r="C1493" s="4" t="s">
        <v>81</v>
      </c>
      <c r="D1493" s="4" t="s">
        <v>408</v>
      </c>
    </row>
    <row r="1494" spans="1:4">
      <c r="A1494" s="4">
        <v>1778</v>
      </c>
      <c r="B1494" s="4">
        <v>1</v>
      </c>
      <c r="C1494" s="4" t="s">
        <v>81</v>
      </c>
      <c r="D1494" s="4" t="s">
        <v>408</v>
      </c>
    </row>
    <row r="1495" spans="1:4">
      <c r="A1495" s="4">
        <v>1779</v>
      </c>
      <c r="B1495" s="4">
        <v>1</v>
      </c>
      <c r="C1495" s="4" t="s">
        <v>81</v>
      </c>
      <c r="D1495" s="4" t="s">
        <v>408</v>
      </c>
    </row>
    <row r="1496" spans="1:4">
      <c r="A1496" s="4">
        <v>1780</v>
      </c>
      <c r="B1496" s="4">
        <v>1</v>
      </c>
      <c r="C1496" s="4" t="s">
        <v>81</v>
      </c>
      <c r="D1496" s="4" t="s">
        <v>408</v>
      </c>
    </row>
    <row r="1497" spans="1:4">
      <c r="A1497" s="4">
        <v>1782</v>
      </c>
      <c r="B1497" s="4">
        <v>1</v>
      </c>
      <c r="C1497" s="4" t="s">
        <v>81</v>
      </c>
      <c r="D1497" s="4" t="s">
        <v>408</v>
      </c>
    </row>
    <row r="1498" spans="1:4">
      <c r="A1498" s="4">
        <v>1771</v>
      </c>
      <c r="B1498" s="4">
        <v>1</v>
      </c>
      <c r="C1498" s="4" t="s">
        <v>81</v>
      </c>
      <c r="D1498" s="4" t="s">
        <v>409</v>
      </c>
    </row>
    <row r="1499" spans="1:4">
      <c r="A1499" s="4">
        <v>1772</v>
      </c>
      <c r="B1499" s="4">
        <v>1</v>
      </c>
      <c r="C1499" s="4" t="s">
        <v>81</v>
      </c>
      <c r="D1499" s="4" t="s">
        <v>409</v>
      </c>
    </row>
    <row r="1500" spans="1:4">
      <c r="A1500" s="4">
        <v>1945</v>
      </c>
      <c r="B1500" s="4">
        <v>13</v>
      </c>
      <c r="C1500" s="4" t="s">
        <v>79</v>
      </c>
      <c r="D1500" s="4" t="s">
        <v>410</v>
      </c>
    </row>
    <row r="1501" spans="1:4">
      <c r="A1501" s="4">
        <v>1946</v>
      </c>
      <c r="B1501" s="4">
        <v>13</v>
      </c>
      <c r="C1501" s="4" t="s">
        <v>79</v>
      </c>
      <c r="D1501" s="4" t="s">
        <v>410</v>
      </c>
    </row>
    <row r="1502" spans="1:4">
      <c r="A1502" s="4">
        <v>1947</v>
      </c>
      <c r="B1502" s="4">
        <v>13</v>
      </c>
      <c r="C1502" s="4" t="s">
        <v>79</v>
      </c>
      <c r="D1502" s="4" t="s">
        <v>410</v>
      </c>
    </row>
    <row r="1503" spans="1:4">
      <c r="A1503" s="4">
        <v>1442</v>
      </c>
      <c r="B1503" s="4">
        <v>12</v>
      </c>
      <c r="C1503" s="4" t="s">
        <v>73</v>
      </c>
      <c r="D1503" s="4" t="s">
        <v>411</v>
      </c>
    </row>
    <row r="1504" spans="1:4">
      <c r="A1504" s="4">
        <v>1443</v>
      </c>
      <c r="B1504" s="4">
        <v>12</v>
      </c>
      <c r="C1504" s="4" t="s">
        <v>73</v>
      </c>
      <c r="D1504" s="4" t="s">
        <v>411</v>
      </c>
    </row>
    <row r="1505" spans="1:4">
      <c r="A1505" s="4">
        <v>1444</v>
      </c>
      <c r="B1505" s="4">
        <v>12</v>
      </c>
      <c r="C1505" s="4" t="s">
        <v>73</v>
      </c>
      <c r="D1505" s="4" t="s">
        <v>411</v>
      </c>
    </row>
    <row r="1506" spans="1:4">
      <c r="A1506" s="4">
        <v>1445</v>
      </c>
      <c r="B1506" s="4">
        <v>12</v>
      </c>
      <c r="C1506" s="4" t="s">
        <v>73</v>
      </c>
      <c r="D1506" s="4" t="s">
        <v>411</v>
      </c>
    </row>
    <row r="1507" spans="1:4">
      <c r="A1507" s="4">
        <v>1446</v>
      </c>
      <c r="B1507" s="4">
        <v>12</v>
      </c>
      <c r="C1507" s="4" t="s">
        <v>73</v>
      </c>
      <c r="D1507" s="4" t="s">
        <v>411</v>
      </c>
    </row>
    <row r="1508" spans="1:4">
      <c r="A1508" s="4">
        <v>1667</v>
      </c>
      <c r="B1508" s="4">
        <v>9</v>
      </c>
      <c r="C1508" s="4" t="s">
        <v>64</v>
      </c>
      <c r="D1508" s="4" t="s">
        <v>412</v>
      </c>
    </row>
    <row r="1509" spans="1:4">
      <c r="A1509" s="4">
        <v>1668</v>
      </c>
      <c r="B1509" s="4">
        <v>9</v>
      </c>
      <c r="C1509" s="4" t="s">
        <v>64</v>
      </c>
      <c r="D1509" s="4" t="s">
        <v>412</v>
      </c>
    </row>
    <row r="1510" spans="1:4">
      <c r="A1510" s="4">
        <v>1669</v>
      </c>
      <c r="B1510" s="4">
        <v>9</v>
      </c>
      <c r="C1510" s="4" t="s">
        <v>64</v>
      </c>
      <c r="D1510" s="4" t="s">
        <v>412</v>
      </c>
    </row>
    <row r="1511" spans="1:4">
      <c r="A1511" s="4">
        <v>1670</v>
      </c>
      <c r="B1511" s="4">
        <v>9</v>
      </c>
      <c r="C1511" s="4" t="s">
        <v>64</v>
      </c>
      <c r="D1511" s="4" t="s">
        <v>412</v>
      </c>
    </row>
    <row r="1512" spans="1:4">
      <c r="A1512" s="4">
        <v>1671</v>
      </c>
      <c r="B1512" s="4">
        <v>9</v>
      </c>
      <c r="C1512" s="4" t="s">
        <v>64</v>
      </c>
      <c r="D1512" s="4" t="s">
        <v>412</v>
      </c>
    </row>
    <row r="1513" spans="1:4">
      <c r="A1513" s="4">
        <v>1672</v>
      </c>
      <c r="B1513" s="4">
        <v>9</v>
      </c>
      <c r="C1513" s="4" t="s">
        <v>64</v>
      </c>
      <c r="D1513" s="4" t="s">
        <v>412</v>
      </c>
    </row>
    <row r="1514" spans="1:4">
      <c r="A1514" s="4">
        <v>2599</v>
      </c>
      <c r="B1514" s="4">
        <v>14</v>
      </c>
      <c r="D1514" s="4" t="s">
        <v>413</v>
      </c>
    </row>
    <row r="1515" spans="1:4">
      <c r="A1515" s="4">
        <v>240</v>
      </c>
      <c r="B1515" s="4">
        <v>4</v>
      </c>
      <c r="C1515" s="4" t="s">
        <v>35</v>
      </c>
      <c r="D1515" s="4" t="s">
        <v>414</v>
      </c>
    </row>
    <row r="1516" spans="1:4">
      <c r="A1516" s="4">
        <v>241</v>
      </c>
      <c r="B1516" s="4">
        <v>4</v>
      </c>
      <c r="C1516" s="4" t="s">
        <v>35</v>
      </c>
      <c r="D1516" s="4" t="s">
        <v>414</v>
      </c>
    </row>
    <row r="1517" spans="1:4">
      <c r="A1517" s="4">
        <v>242</v>
      </c>
      <c r="B1517" s="4">
        <v>4</v>
      </c>
      <c r="C1517" s="4" t="s">
        <v>35</v>
      </c>
      <c r="D1517" s="4" t="s">
        <v>414</v>
      </c>
    </row>
    <row r="1518" spans="1:4">
      <c r="A1518" s="4">
        <v>243</v>
      </c>
      <c r="B1518" s="4">
        <v>4</v>
      </c>
      <c r="C1518" s="4" t="s">
        <v>35</v>
      </c>
      <c r="D1518" s="4" t="s">
        <v>414</v>
      </c>
    </row>
    <row r="1519" spans="1:4">
      <c r="A1519" s="4">
        <v>253</v>
      </c>
      <c r="B1519" s="4">
        <v>4</v>
      </c>
      <c r="C1519" s="4" t="s">
        <v>35</v>
      </c>
      <c r="D1519" s="4" t="s">
        <v>414</v>
      </c>
    </row>
    <row r="1520" spans="1:4">
      <c r="A1520" s="4">
        <v>254</v>
      </c>
      <c r="B1520" s="4">
        <v>4</v>
      </c>
      <c r="C1520" s="4" t="s">
        <v>35</v>
      </c>
      <c r="D1520" s="4" t="s">
        <v>414</v>
      </c>
    </row>
    <row r="1521" spans="1:4">
      <c r="A1521" s="4">
        <v>1700</v>
      </c>
      <c r="B1521" s="4">
        <v>1</v>
      </c>
      <c r="C1521" s="4" t="s">
        <v>77</v>
      </c>
      <c r="D1521" s="4" t="s">
        <v>415</v>
      </c>
    </row>
    <row r="1522" spans="1:4">
      <c r="A1522" s="4">
        <v>1701</v>
      </c>
      <c r="B1522" s="4">
        <v>1</v>
      </c>
      <c r="C1522" s="4" t="s">
        <v>77</v>
      </c>
      <c r="D1522" s="4" t="s">
        <v>415</v>
      </c>
    </row>
    <row r="1523" spans="1:4">
      <c r="A1523" s="4">
        <v>1707</v>
      </c>
      <c r="B1523" s="4">
        <v>1</v>
      </c>
      <c r="C1523" s="4" t="s">
        <v>78</v>
      </c>
      <c r="D1523" s="4" t="s">
        <v>415</v>
      </c>
    </row>
    <row r="1524" spans="1:4">
      <c r="A1524" s="4">
        <v>1708</v>
      </c>
      <c r="B1524" s="4">
        <v>1</v>
      </c>
      <c r="C1524" s="4" t="s">
        <v>78</v>
      </c>
      <c r="D1524" s="4" t="s">
        <v>415</v>
      </c>
    </row>
    <row r="1525" spans="1:4">
      <c r="A1525" s="4">
        <v>2114</v>
      </c>
      <c r="B1525" s="4">
        <v>1</v>
      </c>
      <c r="C1525" s="4" t="s">
        <v>77</v>
      </c>
      <c r="D1525" s="4" t="s">
        <v>415</v>
      </c>
    </row>
    <row r="1526" spans="1:4">
      <c r="A1526" s="4">
        <v>1325</v>
      </c>
      <c r="B1526" s="4">
        <v>11</v>
      </c>
      <c r="C1526" s="4" t="s">
        <v>70</v>
      </c>
      <c r="D1526" s="4" t="s">
        <v>416</v>
      </c>
    </row>
    <row r="1527" spans="1:4">
      <c r="A1527" s="4">
        <v>1326</v>
      </c>
      <c r="B1527" s="4">
        <v>11</v>
      </c>
      <c r="C1527" s="4" t="s">
        <v>70</v>
      </c>
      <c r="D1527" s="4" t="s">
        <v>416</v>
      </c>
    </row>
    <row r="1528" spans="1:4">
      <c r="A1528" s="4">
        <v>1327</v>
      </c>
      <c r="B1528" s="4">
        <v>11</v>
      </c>
      <c r="C1528" s="4" t="s">
        <v>70</v>
      </c>
      <c r="D1528" s="4" t="s">
        <v>416</v>
      </c>
    </row>
    <row r="1529" spans="1:4">
      <c r="A1529" s="4">
        <v>1328</v>
      </c>
      <c r="B1529" s="4">
        <v>11</v>
      </c>
      <c r="C1529" s="4" t="s">
        <v>70</v>
      </c>
      <c r="D1529" s="4" t="s">
        <v>416</v>
      </c>
    </row>
    <row r="1530" spans="1:4">
      <c r="A1530" s="4">
        <v>1329</v>
      </c>
      <c r="B1530" s="4">
        <v>11</v>
      </c>
      <c r="C1530" s="4" t="s">
        <v>70</v>
      </c>
      <c r="D1530" s="4" t="s">
        <v>416</v>
      </c>
    </row>
    <row r="1531" spans="1:4">
      <c r="A1531" s="4">
        <v>1330</v>
      </c>
      <c r="B1531" s="4">
        <v>11</v>
      </c>
      <c r="C1531" s="4" t="s">
        <v>70</v>
      </c>
      <c r="D1531" s="4" t="s">
        <v>416</v>
      </c>
    </row>
    <row r="1532" spans="1:4">
      <c r="A1532" s="4">
        <v>1468</v>
      </c>
      <c r="B1532" s="4">
        <v>11</v>
      </c>
      <c r="C1532" s="4" t="s">
        <v>70</v>
      </c>
      <c r="D1532" s="4" t="s">
        <v>416</v>
      </c>
    </row>
    <row r="1533" spans="1:4">
      <c r="A1533" s="4">
        <v>1469</v>
      </c>
      <c r="B1533" s="4">
        <v>11</v>
      </c>
      <c r="C1533" s="4" t="s">
        <v>70</v>
      </c>
      <c r="D1533" s="4" t="s">
        <v>416</v>
      </c>
    </row>
    <row r="1534" spans="1:4">
      <c r="A1534" s="4">
        <v>1470</v>
      </c>
      <c r="B1534" s="4">
        <v>11</v>
      </c>
      <c r="C1534" s="4" t="s">
        <v>70</v>
      </c>
      <c r="D1534" s="4" t="s">
        <v>416</v>
      </c>
    </row>
    <row r="1535" spans="1:4">
      <c r="A1535" s="4">
        <v>1471</v>
      </c>
      <c r="B1535" s="4">
        <v>11</v>
      </c>
      <c r="C1535" s="4" t="s">
        <v>70</v>
      </c>
      <c r="D1535" s="4" t="s">
        <v>416</v>
      </c>
    </row>
    <row r="1536" spans="1:4">
      <c r="A1536" s="4">
        <v>1056</v>
      </c>
      <c r="B1536" s="4">
        <v>7</v>
      </c>
      <c r="C1536" s="4" t="s">
        <v>63</v>
      </c>
      <c r="D1536" s="4" t="s">
        <v>417</v>
      </c>
    </row>
    <row r="1537" spans="1:4">
      <c r="A1537" s="4">
        <v>1057</v>
      </c>
      <c r="B1537" s="4">
        <v>7</v>
      </c>
      <c r="C1537" s="4" t="s">
        <v>63</v>
      </c>
      <c r="D1537" s="4" t="s">
        <v>417</v>
      </c>
    </row>
    <row r="1538" spans="1:4">
      <c r="A1538" s="4">
        <v>1058</v>
      </c>
      <c r="B1538" s="4">
        <v>7</v>
      </c>
      <c r="C1538" s="4" t="s">
        <v>63</v>
      </c>
      <c r="D1538" s="4" t="s">
        <v>417</v>
      </c>
    </row>
    <row r="1539" spans="1:4">
      <c r="A1539" s="4">
        <v>1060</v>
      </c>
      <c r="B1539" s="4">
        <v>7</v>
      </c>
      <c r="C1539" s="4" t="s">
        <v>63</v>
      </c>
      <c r="D1539" s="4" t="s">
        <v>417</v>
      </c>
    </row>
    <row r="1540" spans="1:4">
      <c r="A1540" s="4">
        <v>1570</v>
      </c>
      <c r="B1540" s="4">
        <v>11</v>
      </c>
      <c r="C1540" s="4" t="s">
        <v>72</v>
      </c>
      <c r="D1540" s="4" t="s">
        <v>418</v>
      </c>
    </row>
    <row r="1541" spans="1:4">
      <c r="A1541" s="4">
        <v>1571</v>
      </c>
      <c r="B1541" s="4">
        <v>11</v>
      </c>
      <c r="C1541" s="4" t="s">
        <v>72</v>
      </c>
      <c r="D1541" s="4" t="s">
        <v>418</v>
      </c>
    </row>
    <row r="1542" spans="1:4">
      <c r="A1542" s="4">
        <v>1572</v>
      </c>
      <c r="B1542" s="4">
        <v>11</v>
      </c>
      <c r="C1542" s="4" t="s">
        <v>72</v>
      </c>
      <c r="D1542" s="4" t="s">
        <v>418</v>
      </c>
    </row>
    <row r="1543" spans="1:4">
      <c r="A1543" s="4">
        <v>25</v>
      </c>
      <c r="B1543" s="4">
        <v>3</v>
      </c>
      <c r="C1543" s="4" t="s">
        <v>28</v>
      </c>
      <c r="D1543" s="4" t="s">
        <v>419</v>
      </c>
    </row>
    <row r="1544" spans="1:4">
      <c r="A1544" s="4">
        <v>114</v>
      </c>
      <c r="B1544" s="4">
        <v>3</v>
      </c>
      <c r="C1544" s="4" t="s">
        <v>28</v>
      </c>
      <c r="D1544" s="4" t="s">
        <v>419</v>
      </c>
    </row>
    <row r="1545" spans="1:4">
      <c r="A1545" s="4">
        <v>351</v>
      </c>
      <c r="B1545" s="4">
        <v>3</v>
      </c>
      <c r="C1545" s="4" t="s">
        <v>28</v>
      </c>
      <c r="D1545" s="4" t="s">
        <v>419</v>
      </c>
    </row>
    <row r="1546" spans="1:4">
      <c r="A1546" s="4">
        <v>352</v>
      </c>
      <c r="B1546" s="4">
        <v>3</v>
      </c>
      <c r="C1546" s="4" t="s">
        <v>28</v>
      </c>
      <c r="D1546" s="4" t="s">
        <v>419</v>
      </c>
    </row>
    <row r="1547" spans="1:4">
      <c r="A1547" s="4">
        <v>2539</v>
      </c>
      <c r="B1547" s="4">
        <v>3</v>
      </c>
      <c r="C1547" s="4" t="s">
        <v>28</v>
      </c>
      <c r="D1547" s="4" t="s">
        <v>419</v>
      </c>
    </row>
    <row r="1548" spans="1:4">
      <c r="A1548" s="4">
        <v>2563</v>
      </c>
      <c r="B1548" s="4">
        <v>3</v>
      </c>
      <c r="C1548" s="4" t="s">
        <v>28</v>
      </c>
      <c r="D1548" s="4" t="s">
        <v>419</v>
      </c>
    </row>
    <row r="1549" spans="1:4">
      <c r="A1549" s="4">
        <v>848</v>
      </c>
      <c r="B1549" s="4">
        <v>7</v>
      </c>
      <c r="C1549" s="4" t="s">
        <v>57</v>
      </c>
      <c r="D1549" s="4" t="s">
        <v>420</v>
      </c>
    </row>
    <row r="1550" spans="1:4">
      <c r="A1550" s="4">
        <v>862</v>
      </c>
      <c r="B1550" s="4">
        <v>7</v>
      </c>
      <c r="C1550" s="4" t="s">
        <v>57</v>
      </c>
      <c r="D1550" s="4" t="s">
        <v>420</v>
      </c>
    </row>
    <row r="1551" spans="1:4">
      <c r="A1551" s="4">
        <v>1153</v>
      </c>
      <c r="B1551" s="4">
        <v>7</v>
      </c>
      <c r="C1551" s="4" t="s">
        <v>57</v>
      </c>
      <c r="D1551" s="4" t="s">
        <v>420</v>
      </c>
    </row>
    <row r="1552" spans="1:4">
      <c r="A1552" s="4">
        <v>1154</v>
      </c>
      <c r="B1552" s="4">
        <v>7</v>
      </c>
      <c r="C1552" s="4" t="s">
        <v>57</v>
      </c>
      <c r="D1552" s="4" t="s">
        <v>420</v>
      </c>
    </row>
    <row r="1553" spans="1:4">
      <c r="A1553" s="4">
        <v>1155</v>
      </c>
      <c r="B1553" s="4">
        <v>7</v>
      </c>
      <c r="C1553" s="4" t="s">
        <v>57</v>
      </c>
      <c r="D1553" s="4" t="s">
        <v>420</v>
      </c>
    </row>
    <row r="1554" spans="1:4">
      <c r="A1554" s="4">
        <v>1156</v>
      </c>
      <c r="B1554" s="4">
        <v>7</v>
      </c>
      <c r="C1554" s="4" t="s">
        <v>57</v>
      </c>
      <c r="D1554" s="4" t="s">
        <v>420</v>
      </c>
    </row>
    <row r="1555" spans="1:4">
      <c r="A1555" s="4">
        <v>1157</v>
      </c>
      <c r="B1555" s="4">
        <v>7</v>
      </c>
      <c r="C1555" s="4" t="s">
        <v>57</v>
      </c>
      <c r="D1555" s="4" t="s">
        <v>420</v>
      </c>
    </row>
    <row r="1556" spans="1:4">
      <c r="A1556" s="4">
        <v>2543</v>
      </c>
      <c r="B1556" s="4">
        <v>7</v>
      </c>
      <c r="C1556" s="4" t="s">
        <v>57</v>
      </c>
      <c r="D1556" s="4" t="s">
        <v>420</v>
      </c>
    </row>
    <row r="1557" spans="1:4">
      <c r="A1557" s="4">
        <v>679</v>
      </c>
      <c r="B1557" s="4">
        <v>6</v>
      </c>
      <c r="C1557" s="4" t="s">
        <v>44</v>
      </c>
      <c r="D1557" s="4" t="s">
        <v>421</v>
      </c>
    </row>
    <row r="1558" spans="1:4">
      <c r="A1558" s="4">
        <v>680</v>
      </c>
      <c r="B1558" s="4">
        <v>6</v>
      </c>
      <c r="C1558" s="4" t="s">
        <v>44</v>
      </c>
      <c r="D1558" s="4" t="s">
        <v>421</v>
      </c>
    </row>
    <row r="1559" spans="1:4">
      <c r="A1559" s="4">
        <v>681</v>
      </c>
      <c r="B1559" s="4">
        <v>6</v>
      </c>
      <c r="C1559" s="4" t="s">
        <v>44</v>
      </c>
      <c r="D1559" s="4" t="s">
        <v>421</v>
      </c>
    </row>
    <row r="1560" spans="1:4">
      <c r="A1560" s="4">
        <v>2110</v>
      </c>
      <c r="B1560" s="4">
        <v>6</v>
      </c>
      <c r="C1560" s="4" t="s">
        <v>44</v>
      </c>
      <c r="D1560" s="4" t="s">
        <v>421</v>
      </c>
    </row>
    <row r="1561" spans="1:4">
      <c r="A1561" s="4">
        <v>2071</v>
      </c>
      <c r="B1561" s="4">
        <v>12</v>
      </c>
      <c r="C1561" s="4" t="s">
        <v>97</v>
      </c>
      <c r="D1561" s="4" t="s">
        <v>422</v>
      </c>
    </row>
    <row r="1562" spans="1:4">
      <c r="A1562" s="4">
        <v>2072</v>
      </c>
      <c r="B1562" s="4">
        <v>12</v>
      </c>
      <c r="C1562" s="4" t="s">
        <v>97</v>
      </c>
      <c r="D1562" s="4" t="s">
        <v>422</v>
      </c>
    </row>
    <row r="1563" spans="1:4">
      <c r="A1563" s="4">
        <v>2073</v>
      </c>
      <c r="B1563" s="4">
        <v>12</v>
      </c>
      <c r="C1563" s="4" t="s">
        <v>97</v>
      </c>
      <c r="D1563" s="4" t="s">
        <v>422</v>
      </c>
    </row>
    <row r="1564" spans="1:4">
      <c r="A1564" s="4">
        <v>2074</v>
      </c>
      <c r="B1564" s="4">
        <v>12</v>
      </c>
      <c r="C1564" s="4" t="s">
        <v>97</v>
      </c>
      <c r="D1564" s="4" t="s">
        <v>422</v>
      </c>
    </row>
    <row r="1565" spans="1:4">
      <c r="A1565" s="4">
        <v>2075</v>
      </c>
      <c r="B1565" s="4">
        <v>12</v>
      </c>
      <c r="C1565" s="4" t="s">
        <v>97</v>
      </c>
      <c r="D1565" s="4" t="s">
        <v>422</v>
      </c>
    </row>
    <row r="1566" spans="1:4">
      <c r="A1566" s="4">
        <v>2554</v>
      </c>
      <c r="B1566" s="4">
        <v>12</v>
      </c>
      <c r="C1566" s="4" t="s">
        <v>97</v>
      </c>
      <c r="D1566" s="4" t="s">
        <v>422</v>
      </c>
    </row>
    <row r="1567" spans="1:4">
      <c r="A1567" s="4">
        <v>2590</v>
      </c>
      <c r="B1567" s="4">
        <v>14</v>
      </c>
      <c r="D1567" s="4" t="s">
        <v>423</v>
      </c>
    </row>
    <row r="1568" spans="1:4">
      <c r="A1568" s="4">
        <v>1046</v>
      </c>
      <c r="B1568" s="4">
        <v>7</v>
      </c>
      <c r="C1568" s="4" t="s">
        <v>63</v>
      </c>
      <c r="D1568" s="4" t="s">
        <v>424</v>
      </c>
    </row>
    <row r="1569" spans="1:4">
      <c r="A1569" s="4">
        <v>1047</v>
      </c>
      <c r="B1569" s="4">
        <v>7</v>
      </c>
      <c r="C1569" s="4" t="s">
        <v>63</v>
      </c>
      <c r="D1569" s="4" t="s">
        <v>424</v>
      </c>
    </row>
    <row r="1570" spans="1:4">
      <c r="A1570" s="4">
        <v>1048</v>
      </c>
      <c r="B1570" s="4">
        <v>7</v>
      </c>
      <c r="C1570" s="4" t="s">
        <v>63</v>
      </c>
      <c r="D1570" s="4" t="s">
        <v>424</v>
      </c>
    </row>
    <row r="1571" spans="1:4">
      <c r="A1571" s="4">
        <v>1049</v>
      </c>
      <c r="B1571" s="4">
        <v>7</v>
      </c>
      <c r="C1571" s="4" t="s">
        <v>63</v>
      </c>
      <c r="D1571" s="4" t="s">
        <v>424</v>
      </c>
    </row>
    <row r="1572" spans="1:4">
      <c r="A1572" s="4">
        <v>1050</v>
      </c>
      <c r="B1572" s="4">
        <v>7</v>
      </c>
      <c r="C1572" s="4" t="s">
        <v>63</v>
      </c>
      <c r="D1572" s="4" t="s">
        <v>424</v>
      </c>
    </row>
    <row r="1573" spans="1:4">
      <c r="A1573" s="4">
        <v>572</v>
      </c>
      <c r="B1573" s="4">
        <v>4</v>
      </c>
      <c r="C1573" s="4" t="s">
        <v>48</v>
      </c>
      <c r="D1573" s="4" t="s">
        <v>425</v>
      </c>
    </row>
    <row r="1574" spans="1:4">
      <c r="A1574" s="4">
        <v>573</v>
      </c>
      <c r="B1574" s="4">
        <v>4</v>
      </c>
      <c r="C1574" s="4" t="s">
        <v>48</v>
      </c>
      <c r="D1574" s="4" t="s">
        <v>425</v>
      </c>
    </row>
    <row r="1575" spans="1:4">
      <c r="A1575" s="4">
        <v>574</v>
      </c>
      <c r="B1575" s="4">
        <v>4</v>
      </c>
      <c r="C1575" s="4" t="s">
        <v>48</v>
      </c>
      <c r="D1575" s="4" t="s">
        <v>425</v>
      </c>
    </row>
    <row r="1576" spans="1:4">
      <c r="A1576" s="4">
        <v>575</v>
      </c>
      <c r="B1576" s="4">
        <v>4</v>
      </c>
      <c r="C1576" s="4" t="s">
        <v>48</v>
      </c>
      <c r="D1576" s="4" t="s">
        <v>425</v>
      </c>
    </row>
    <row r="1577" spans="1:4">
      <c r="A1577" s="4">
        <v>576</v>
      </c>
      <c r="B1577" s="4">
        <v>4</v>
      </c>
      <c r="C1577" s="4" t="s">
        <v>48</v>
      </c>
      <c r="D1577" s="4" t="s">
        <v>425</v>
      </c>
    </row>
    <row r="1578" spans="1:4">
      <c r="A1578" s="4">
        <v>2468</v>
      </c>
      <c r="B1578" s="4">
        <v>15</v>
      </c>
      <c r="D1578" s="4" t="s">
        <v>426</v>
      </c>
    </row>
    <row r="1579" spans="1:4">
      <c r="A1579" s="4">
        <v>2470</v>
      </c>
      <c r="B1579" s="4">
        <v>15</v>
      </c>
      <c r="D1579" s="4" t="s">
        <v>426</v>
      </c>
    </row>
    <row r="1580" spans="1:4">
      <c r="A1580" s="4">
        <v>2471</v>
      </c>
      <c r="B1580" s="4">
        <v>15</v>
      </c>
      <c r="D1580" s="4" t="s">
        <v>426</v>
      </c>
    </row>
    <row r="1581" spans="1:4">
      <c r="A1581" s="4">
        <v>2472</v>
      </c>
      <c r="B1581" s="4">
        <v>15</v>
      </c>
      <c r="D1581" s="4" t="s">
        <v>426</v>
      </c>
    </row>
    <row r="1582" spans="1:4">
      <c r="A1582" s="4">
        <v>2473</v>
      </c>
      <c r="B1582" s="4">
        <v>15</v>
      </c>
      <c r="D1582" s="4" t="s">
        <v>426</v>
      </c>
    </row>
    <row r="1583" spans="1:4">
      <c r="A1583" s="4">
        <v>2474</v>
      </c>
      <c r="B1583" s="4">
        <v>15</v>
      </c>
      <c r="D1583" s="4" t="s">
        <v>426</v>
      </c>
    </row>
    <row r="1584" spans="1:4">
      <c r="A1584" s="4">
        <v>2365</v>
      </c>
      <c r="B1584" s="4">
        <v>14</v>
      </c>
      <c r="C1584" s="4" t="s">
        <v>83</v>
      </c>
      <c r="D1584" s="4" t="s">
        <v>427</v>
      </c>
    </row>
    <row r="1585" spans="1:4">
      <c r="A1585" s="4">
        <v>2366</v>
      </c>
      <c r="B1585" s="4">
        <v>14</v>
      </c>
      <c r="C1585" s="4" t="s">
        <v>83</v>
      </c>
      <c r="D1585" s="4" t="s">
        <v>427</v>
      </c>
    </row>
    <row r="1586" spans="1:4">
      <c r="A1586" s="4">
        <v>2367</v>
      </c>
      <c r="B1586" s="4">
        <v>14</v>
      </c>
      <c r="C1586" s="4" t="s">
        <v>83</v>
      </c>
      <c r="D1586" s="4" t="s">
        <v>427</v>
      </c>
    </row>
    <row r="1587" spans="1:4">
      <c r="A1587" s="4">
        <v>2368</v>
      </c>
      <c r="B1587" s="4">
        <v>14</v>
      </c>
      <c r="C1587" s="4" t="s">
        <v>83</v>
      </c>
      <c r="D1587" s="4" t="s">
        <v>427</v>
      </c>
    </row>
    <row r="1588" spans="1:4">
      <c r="A1588" s="4">
        <v>2369</v>
      </c>
      <c r="B1588" s="4">
        <v>14</v>
      </c>
      <c r="C1588" s="4" t="s">
        <v>83</v>
      </c>
      <c r="D1588" s="4" t="s">
        <v>427</v>
      </c>
    </row>
    <row r="1589" spans="1:4">
      <c r="A1589" s="4">
        <v>2280</v>
      </c>
      <c r="B1589" s="4">
        <v>12</v>
      </c>
      <c r="C1589" s="4" t="s">
        <v>97</v>
      </c>
      <c r="D1589" s="4" t="s">
        <v>428</v>
      </c>
    </row>
    <row r="1590" spans="1:4">
      <c r="A1590" s="4">
        <v>1344</v>
      </c>
      <c r="B1590" s="4">
        <v>11</v>
      </c>
      <c r="C1590" s="4" t="s">
        <v>71</v>
      </c>
      <c r="D1590" s="4" t="s">
        <v>429</v>
      </c>
    </row>
    <row r="1591" spans="1:4">
      <c r="A1591" s="4">
        <v>1345</v>
      </c>
      <c r="B1591" s="4">
        <v>11</v>
      </c>
      <c r="C1591" s="4" t="s">
        <v>71</v>
      </c>
      <c r="D1591" s="4" t="s">
        <v>429</v>
      </c>
    </row>
    <row r="1592" spans="1:4">
      <c r="A1592" s="4">
        <v>1347</v>
      </c>
      <c r="B1592" s="4">
        <v>11</v>
      </c>
      <c r="C1592" s="4" t="s">
        <v>71</v>
      </c>
      <c r="D1592" s="4" t="s">
        <v>429</v>
      </c>
    </row>
    <row r="1593" spans="1:4">
      <c r="A1593" s="4">
        <v>1348</v>
      </c>
      <c r="B1593" s="4">
        <v>11</v>
      </c>
      <c r="C1593" s="4" t="s">
        <v>71</v>
      </c>
      <c r="D1593" s="4" t="s">
        <v>429</v>
      </c>
    </row>
    <row r="1594" spans="1:4">
      <c r="A1594" s="4">
        <v>1349</v>
      </c>
      <c r="B1594" s="4">
        <v>11</v>
      </c>
      <c r="C1594" s="4" t="s">
        <v>71</v>
      </c>
      <c r="D1594" s="4" t="s">
        <v>429</v>
      </c>
    </row>
    <row r="1595" spans="1:4">
      <c r="A1595" s="4">
        <v>1350</v>
      </c>
      <c r="B1595" s="4">
        <v>11</v>
      </c>
      <c r="C1595" s="4" t="s">
        <v>71</v>
      </c>
      <c r="D1595" s="4" t="s">
        <v>429</v>
      </c>
    </row>
    <row r="1596" spans="1:4">
      <c r="A1596" s="4">
        <v>1351</v>
      </c>
      <c r="B1596" s="4">
        <v>11</v>
      </c>
      <c r="C1596" s="4" t="s">
        <v>71</v>
      </c>
      <c r="D1596" s="4" t="s">
        <v>429</v>
      </c>
    </row>
    <row r="1597" spans="1:4">
      <c r="A1597" s="4">
        <v>1352</v>
      </c>
      <c r="B1597" s="4">
        <v>11</v>
      </c>
      <c r="C1597" s="4" t="s">
        <v>71</v>
      </c>
      <c r="D1597" s="4" t="s">
        <v>429</v>
      </c>
    </row>
    <row r="1598" spans="1:4">
      <c r="A1598" s="4">
        <v>1353</v>
      </c>
      <c r="B1598" s="4">
        <v>11</v>
      </c>
      <c r="C1598" s="4" t="s">
        <v>71</v>
      </c>
      <c r="D1598" s="4" t="s">
        <v>429</v>
      </c>
    </row>
    <row r="1599" spans="1:4">
      <c r="A1599" s="4">
        <v>1354</v>
      </c>
      <c r="B1599" s="4">
        <v>11</v>
      </c>
      <c r="C1599" s="4" t="s">
        <v>71</v>
      </c>
      <c r="D1599" s="4" t="s">
        <v>429</v>
      </c>
    </row>
    <row r="1600" spans="1:4">
      <c r="A1600" s="4">
        <v>1355</v>
      </c>
      <c r="B1600" s="4">
        <v>11</v>
      </c>
      <c r="C1600" s="4" t="s">
        <v>71</v>
      </c>
      <c r="D1600" s="4" t="s">
        <v>429</v>
      </c>
    </row>
    <row r="1601" spans="1:4">
      <c r="A1601" s="4">
        <v>885</v>
      </c>
      <c r="B1601" s="4">
        <v>7</v>
      </c>
      <c r="C1601" s="4" t="s">
        <v>59</v>
      </c>
      <c r="D1601" s="4" t="s">
        <v>430</v>
      </c>
    </row>
    <row r="1602" spans="1:4">
      <c r="A1602" s="4">
        <v>886</v>
      </c>
      <c r="B1602" s="4">
        <v>7</v>
      </c>
      <c r="C1602" s="4" t="s">
        <v>59</v>
      </c>
      <c r="D1602" s="4" t="s">
        <v>430</v>
      </c>
    </row>
    <row r="1603" spans="1:4">
      <c r="A1603" s="4">
        <v>887</v>
      </c>
      <c r="B1603" s="4">
        <v>7</v>
      </c>
      <c r="C1603" s="4" t="s">
        <v>59</v>
      </c>
      <c r="D1603" s="4" t="s">
        <v>430</v>
      </c>
    </row>
    <row r="1604" spans="1:4">
      <c r="A1604" s="4">
        <v>888</v>
      </c>
      <c r="B1604" s="4">
        <v>7</v>
      </c>
      <c r="C1604" s="4" t="s">
        <v>59</v>
      </c>
      <c r="D1604" s="4" t="s">
        <v>430</v>
      </c>
    </row>
    <row r="1605" spans="1:4">
      <c r="A1605" s="4">
        <v>889</v>
      </c>
      <c r="B1605" s="4">
        <v>7</v>
      </c>
      <c r="C1605" s="4" t="s">
        <v>59</v>
      </c>
      <c r="D1605" s="4" t="s">
        <v>430</v>
      </c>
    </row>
    <row r="1606" spans="1:4">
      <c r="A1606" s="4">
        <v>890</v>
      </c>
      <c r="B1606" s="4">
        <v>7</v>
      </c>
      <c r="C1606" s="4" t="s">
        <v>59</v>
      </c>
      <c r="D1606" s="4" t="s">
        <v>430</v>
      </c>
    </row>
    <row r="1607" spans="1:4">
      <c r="A1607" s="4">
        <v>891</v>
      </c>
      <c r="B1607" s="4">
        <v>7</v>
      </c>
      <c r="C1607" s="4" t="s">
        <v>59</v>
      </c>
      <c r="D1607" s="4" t="s">
        <v>430</v>
      </c>
    </row>
    <row r="1608" spans="1:4">
      <c r="A1608" s="4">
        <v>892</v>
      </c>
      <c r="B1608" s="4">
        <v>7</v>
      </c>
      <c r="C1608" s="4" t="s">
        <v>59</v>
      </c>
      <c r="D1608" s="4" t="s">
        <v>430</v>
      </c>
    </row>
    <row r="1609" spans="1:4">
      <c r="A1609" s="4">
        <v>893</v>
      </c>
      <c r="B1609" s="4">
        <v>7</v>
      </c>
      <c r="C1609" s="4" t="s">
        <v>59</v>
      </c>
      <c r="D1609" s="4" t="s">
        <v>430</v>
      </c>
    </row>
    <row r="1610" spans="1:4">
      <c r="A1610" s="4">
        <v>894</v>
      </c>
      <c r="B1610" s="4">
        <v>7</v>
      </c>
      <c r="C1610" s="4" t="s">
        <v>60</v>
      </c>
      <c r="D1610" s="4" t="s">
        <v>430</v>
      </c>
    </row>
    <row r="1611" spans="1:4">
      <c r="A1611" s="4">
        <v>895</v>
      </c>
      <c r="B1611" s="4">
        <v>7</v>
      </c>
      <c r="C1611" s="4" t="s">
        <v>60</v>
      </c>
      <c r="D1611" s="4" t="s">
        <v>430</v>
      </c>
    </row>
    <row r="1612" spans="1:4">
      <c r="A1612" s="4">
        <v>896</v>
      </c>
      <c r="B1612" s="4">
        <v>7</v>
      </c>
      <c r="C1612" s="4" t="s">
        <v>60</v>
      </c>
      <c r="D1612" s="4" t="s">
        <v>430</v>
      </c>
    </row>
    <row r="1613" spans="1:4">
      <c r="A1613" s="4">
        <v>1997</v>
      </c>
      <c r="B1613" s="4">
        <v>10</v>
      </c>
      <c r="C1613" s="4" t="s">
        <v>55</v>
      </c>
      <c r="D1613" s="4" t="s">
        <v>431</v>
      </c>
    </row>
    <row r="1614" spans="1:4">
      <c r="A1614" s="4">
        <v>1998</v>
      </c>
      <c r="B1614" s="4">
        <v>10</v>
      </c>
      <c r="C1614" s="4" t="s">
        <v>55</v>
      </c>
      <c r="D1614" s="4" t="s">
        <v>431</v>
      </c>
    </row>
    <row r="1615" spans="1:4">
      <c r="A1615" s="4">
        <v>1999</v>
      </c>
      <c r="B1615" s="4">
        <v>10</v>
      </c>
      <c r="C1615" s="4" t="s">
        <v>55</v>
      </c>
      <c r="D1615" s="4" t="s">
        <v>431</v>
      </c>
    </row>
    <row r="1616" spans="1:4">
      <c r="A1616" s="4">
        <v>2000</v>
      </c>
      <c r="B1616" s="4">
        <v>10</v>
      </c>
      <c r="C1616" s="4" t="s">
        <v>55</v>
      </c>
      <c r="D1616" s="4" t="s">
        <v>431</v>
      </c>
    </row>
    <row r="1617" spans="1:4">
      <c r="A1617" s="4">
        <v>2002</v>
      </c>
      <c r="B1617" s="4">
        <v>10</v>
      </c>
      <c r="C1617" s="4" t="s">
        <v>55</v>
      </c>
      <c r="D1617" s="4" t="s">
        <v>431</v>
      </c>
    </row>
    <row r="1618" spans="1:4">
      <c r="A1618" s="4">
        <v>2003</v>
      </c>
      <c r="B1618" s="4">
        <v>10</v>
      </c>
      <c r="C1618" s="4" t="s">
        <v>55</v>
      </c>
      <c r="D1618" s="4" t="s">
        <v>431</v>
      </c>
    </row>
    <row r="1619" spans="1:4">
      <c r="A1619" s="4">
        <v>2516</v>
      </c>
      <c r="B1619" s="4">
        <v>10</v>
      </c>
      <c r="C1619" s="4" t="s">
        <v>55</v>
      </c>
      <c r="D1619" s="4" t="s">
        <v>431</v>
      </c>
    </row>
    <row r="1620" spans="1:4">
      <c r="A1620" s="4">
        <v>515</v>
      </c>
      <c r="B1620" s="4">
        <v>6</v>
      </c>
      <c r="C1620" s="4" t="s">
        <v>44</v>
      </c>
      <c r="D1620" s="4" t="s">
        <v>432</v>
      </c>
    </row>
    <row r="1621" spans="1:4">
      <c r="A1621" s="4">
        <v>2542</v>
      </c>
      <c r="B1621" s="4">
        <v>6</v>
      </c>
      <c r="C1621" s="4" t="s">
        <v>44</v>
      </c>
      <c r="D1621" s="4" t="s">
        <v>432</v>
      </c>
    </row>
    <row r="1622" spans="1:4">
      <c r="A1622" s="4">
        <v>2555</v>
      </c>
      <c r="B1622" s="4">
        <v>6</v>
      </c>
      <c r="C1622" s="4" t="s">
        <v>44</v>
      </c>
      <c r="D1622" s="4" t="s">
        <v>432</v>
      </c>
    </row>
    <row r="1623" spans="1:4">
      <c r="A1623" s="4">
        <v>1373</v>
      </c>
      <c r="B1623" s="4">
        <v>11</v>
      </c>
      <c r="C1623" s="4" t="s">
        <v>72</v>
      </c>
      <c r="D1623" s="4" t="s">
        <v>433</v>
      </c>
    </row>
    <row r="1624" spans="1:4">
      <c r="A1624" s="4">
        <v>1374</v>
      </c>
      <c r="B1624" s="4">
        <v>11</v>
      </c>
      <c r="C1624" s="4" t="s">
        <v>72</v>
      </c>
      <c r="D1624" s="4" t="s">
        <v>433</v>
      </c>
    </row>
    <row r="1625" spans="1:4">
      <c r="A1625" s="4">
        <v>1375</v>
      </c>
      <c r="B1625" s="4">
        <v>11</v>
      </c>
      <c r="C1625" s="4" t="s">
        <v>72</v>
      </c>
      <c r="D1625" s="4" t="s">
        <v>433</v>
      </c>
    </row>
    <row r="1626" spans="1:4">
      <c r="A1626" s="4">
        <v>1376</v>
      </c>
      <c r="B1626" s="4">
        <v>11</v>
      </c>
      <c r="C1626" s="4" t="s">
        <v>72</v>
      </c>
      <c r="D1626" s="4" t="s">
        <v>433</v>
      </c>
    </row>
    <row r="1627" spans="1:4">
      <c r="A1627" s="4">
        <v>1377</v>
      </c>
      <c r="B1627" s="4">
        <v>11</v>
      </c>
      <c r="C1627" s="4" t="s">
        <v>72</v>
      </c>
      <c r="D1627" s="4" t="s">
        <v>433</v>
      </c>
    </row>
    <row r="1628" spans="1:4">
      <c r="A1628" s="4">
        <v>1378</v>
      </c>
      <c r="B1628" s="4">
        <v>11</v>
      </c>
      <c r="C1628" s="4" t="s">
        <v>72</v>
      </c>
      <c r="D1628" s="4" t="s">
        <v>433</v>
      </c>
    </row>
    <row r="1629" spans="1:4">
      <c r="A1629" s="4">
        <v>2068</v>
      </c>
      <c r="B1629" s="4">
        <v>12</v>
      </c>
      <c r="C1629" s="4" t="s">
        <v>97</v>
      </c>
      <c r="D1629" s="4" t="s">
        <v>434</v>
      </c>
    </row>
    <row r="1630" spans="1:4">
      <c r="A1630" s="4">
        <v>2069</v>
      </c>
      <c r="B1630" s="4">
        <v>12</v>
      </c>
      <c r="C1630" s="4" t="s">
        <v>97</v>
      </c>
      <c r="D1630" s="4" t="s">
        <v>434</v>
      </c>
    </row>
    <row r="1631" spans="1:4">
      <c r="A1631" s="4">
        <v>2070</v>
      </c>
      <c r="B1631" s="4">
        <v>12</v>
      </c>
      <c r="C1631" s="4" t="s">
        <v>97</v>
      </c>
      <c r="D1631" s="4" t="s">
        <v>434</v>
      </c>
    </row>
    <row r="1632" spans="1:4">
      <c r="A1632" s="4">
        <v>207</v>
      </c>
      <c r="B1632" s="4">
        <v>3</v>
      </c>
      <c r="C1632" s="4" t="s">
        <v>34</v>
      </c>
      <c r="D1632" s="4" t="s">
        <v>435</v>
      </c>
    </row>
    <row r="1633" spans="1:4">
      <c r="A1633" s="4">
        <v>208</v>
      </c>
      <c r="B1633" s="4">
        <v>3</v>
      </c>
      <c r="C1633" s="4" t="s">
        <v>34</v>
      </c>
      <c r="D1633" s="4" t="s">
        <v>435</v>
      </c>
    </row>
    <row r="1634" spans="1:4">
      <c r="A1634" s="4">
        <v>209</v>
      </c>
      <c r="B1634" s="4">
        <v>3</v>
      </c>
      <c r="C1634" s="4" t="s">
        <v>34</v>
      </c>
      <c r="D1634" s="4" t="s">
        <v>435</v>
      </c>
    </row>
    <row r="1635" spans="1:4">
      <c r="A1635" s="4">
        <v>364</v>
      </c>
      <c r="B1635" s="4">
        <v>3</v>
      </c>
      <c r="C1635" s="4" t="s">
        <v>31</v>
      </c>
      <c r="D1635" s="4" t="s">
        <v>435</v>
      </c>
    </row>
    <row r="1636" spans="1:4">
      <c r="A1636" s="4">
        <v>1762</v>
      </c>
      <c r="B1636" s="4">
        <v>3</v>
      </c>
      <c r="C1636" s="4" t="s">
        <v>31</v>
      </c>
      <c r="D1636" s="4" t="s">
        <v>435</v>
      </c>
    </row>
    <row r="1637" spans="1:4">
      <c r="A1637" s="4">
        <v>2564</v>
      </c>
      <c r="B1637" s="4">
        <v>3</v>
      </c>
      <c r="C1637" s="4" t="s">
        <v>31</v>
      </c>
      <c r="D1637" s="4" t="s">
        <v>435</v>
      </c>
    </row>
    <row r="1638" spans="1:4">
      <c r="A1638" s="4">
        <v>1208</v>
      </c>
      <c r="B1638" s="4">
        <v>9</v>
      </c>
      <c r="C1638" s="4" t="s">
        <v>64</v>
      </c>
      <c r="D1638" s="4" t="s">
        <v>436</v>
      </c>
    </row>
    <row r="1639" spans="1:4">
      <c r="A1639" s="4">
        <v>1209</v>
      </c>
      <c r="B1639" s="4">
        <v>9</v>
      </c>
      <c r="C1639" s="4" t="s">
        <v>64</v>
      </c>
      <c r="D1639" s="4" t="s">
        <v>436</v>
      </c>
    </row>
    <row r="1640" spans="1:4">
      <c r="A1640" s="4">
        <v>1210</v>
      </c>
      <c r="B1640" s="4">
        <v>9</v>
      </c>
      <c r="C1640" s="4" t="s">
        <v>64</v>
      </c>
      <c r="D1640" s="4" t="s">
        <v>436</v>
      </c>
    </row>
    <row r="1641" spans="1:4">
      <c r="A1641" s="4">
        <v>1211</v>
      </c>
      <c r="B1641" s="4">
        <v>9</v>
      </c>
      <c r="C1641" s="4" t="s">
        <v>64</v>
      </c>
      <c r="D1641" s="4" t="s">
        <v>436</v>
      </c>
    </row>
    <row r="1642" spans="1:4">
      <c r="A1642" s="4">
        <v>1212</v>
      </c>
      <c r="B1642" s="4">
        <v>9</v>
      </c>
      <c r="C1642" s="4" t="s">
        <v>64</v>
      </c>
      <c r="D1642" s="4" t="s">
        <v>436</v>
      </c>
    </row>
    <row r="1643" spans="1:4">
      <c r="A1643" s="4">
        <v>1213</v>
      </c>
      <c r="B1643" s="4">
        <v>9</v>
      </c>
      <c r="C1643" s="4" t="s">
        <v>64</v>
      </c>
      <c r="D1643" s="4" t="s">
        <v>436</v>
      </c>
    </row>
    <row r="1644" spans="1:4">
      <c r="A1644" s="4">
        <v>1214</v>
      </c>
      <c r="B1644" s="4">
        <v>9</v>
      </c>
      <c r="C1644" s="4" t="s">
        <v>64</v>
      </c>
      <c r="D1644" s="4" t="s">
        <v>436</v>
      </c>
    </row>
    <row r="1645" spans="1:4">
      <c r="A1645" s="4">
        <v>1215</v>
      </c>
      <c r="B1645" s="4">
        <v>9</v>
      </c>
      <c r="C1645" s="4" t="s">
        <v>64</v>
      </c>
      <c r="D1645" s="4" t="s">
        <v>436</v>
      </c>
    </row>
    <row r="1646" spans="1:4">
      <c r="A1646" s="4">
        <v>1216</v>
      </c>
      <c r="B1646" s="4">
        <v>9</v>
      </c>
      <c r="C1646" s="4" t="s">
        <v>64</v>
      </c>
      <c r="D1646" s="4" t="s">
        <v>436</v>
      </c>
    </row>
    <row r="1647" spans="1:4">
      <c r="A1647" s="4">
        <v>2511</v>
      </c>
      <c r="B1647" s="4">
        <v>9</v>
      </c>
      <c r="C1647" s="4" t="s">
        <v>64</v>
      </c>
      <c r="D1647" s="4" t="s">
        <v>436</v>
      </c>
    </row>
    <row r="1648" spans="1:4">
      <c r="A1648" s="4">
        <v>210</v>
      </c>
      <c r="B1648" s="4">
        <v>3</v>
      </c>
      <c r="C1648" s="4" t="s">
        <v>34</v>
      </c>
      <c r="D1648" s="4" t="s">
        <v>437</v>
      </c>
    </row>
    <row r="1649" spans="1:4">
      <c r="A1649" s="4">
        <v>211</v>
      </c>
      <c r="B1649" s="4">
        <v>3</v>
      </c>
      <c r="C1649" s="4" t="s">
        <v>34</v>
      </c>
      <c r="D1649" s="4" t="s">
        <v>437</v>
      </c>
    </row>
    <row r="1650" spans="1:4">
      <c r="A1650" s="4">
        <v>212</v>
      </c>
      <c r="B1650" s="4">
        <v>3</v>
      </c>
      <c r="C1650" s="4" t="s">
        <v>34</v>
      </c>
      <c r="D1650" s="4" t="s">
        <v>437</v>
      </c>
    </row>
    <row r="1651" spans="1:4">
      <c r="A1651" s="4">
        <v>213</v>
      </c>
      <c r="B1651" s="4">
        <v>3</v>
      </c>
      <c r="C1651" s="4" t="s">
        <v>34</v>
      </c>
      <c r="D1651" s="4" t="s">
        <v>437</v>
      </c>
    </row>
    <row r="1652" spans="1:4">
      <c r="A1652" s="4">
        <v>214</v>
      </c>
      <c r="B1652" s="4">
        <v>3</v>
      </c>
      <c r="C1652" s="4" t="s">
        <v>34</v>
      </c>
      <c r="D1652" s="4" t="s">
        <v>437</v>
      </c>
    </row>
    <row r="1653" spans="1:4">
      <c r="A1653" s="4">
        <v>2434</v>
      </c>
      <c r="B1653" s="4">
        <v>15</v>
      </c>
      <c r="D1653" s="4" t="s">
        <v>438</v>
      </c>
    </row>
    <row r="1654" spans="1:4">
      <c r="A1654" s="4">
        <v>2435</v>
      </c>
      <c r="B1654" s="4">
        <v>15</v>
      </c>
      <c r="D1654" s="4" t="s">
        <v>438</v>
      </c>
    </row>
    <row r="1655" spans="1:4">
      <c r="A1655" s="4">
        <v>2436</v>
      </c>
      <c r="B1655" s="4">
        <v>15</v>
      </c>
      <c r="D1655" s="4" t="s">
        <v>438</v>
      </c>
    </row>
    <row r="1656" spans="1:4">
      <c r="A1656" s="4">
        <v>2437</v>
      </c>
      <c r="B1656" s="4">
        <v>15</v>
      </c>
      <c r="D1656" s="4" t="s">
        <v>438</v>
      </c>
    </row>
    <row r="1657" spans="1:4">
      <c r="A1657" s="4">
        <v>2438</v>
      </c>
      <c r="B1657" s="4">
        <v>15</v>
      </c>
      <c r="D1657" s="4" t="s">
        <v>438</v>
      </c>
    </row>
    <row r="1658" spans="1:4">
      <c r="A1658" s="4">
        <v>855</v>
      </c>
      <c r="B1658" s="4">
        <v>7</v>
      </c>
      <c r="C1658" s="4" t="s">
        <v>59</v>
      </c>
      <c r="D1658" s="4" t="s">
        <v>439</v>
      </c>
    </row>
    <row r="1659" spans="1:4">
      <c r="A1659" s="4">
        <v>857</v>
      </c>
      <c r="B1659" s="4">
        <v>7</v>
      </c>
      <c r="C1659" s="4" t="s">
        <v>59</v>
      </c>
      <c r="D1659" s="4" t="s">
        <v>439</v>
      </c>
    </row>
    <row r="1660" spans="1:4">
      <c r="A1660" s="4">
        <v>858</v>
      </c>
      <c r="B1660" s="4">
        <v>7</v>
      </c>
      <c r="C1660" s="4" t="s">
        <v>59</v>
      </c>
      <c r="D1660" s="4" t="s">
        <v>439</v>
      </c>
    </row>
    <row r="1661" spans="1:4">
      <c r="A1661" s="4">
        <v>859</v>
      </c>
      <c r="B1661" s="4">
        <v>7</v>
      </c>
      <c r="C1661" s="4" t="s">
        <v>59</v>
      </c>
      <c r="D1661" s="4" t="s">
        <v>439</v>
      </c>
    </row>
    <row r="1662" spans="1:4">
      <c r="A1662" s="4">
        <v>860</v>
      </c>
      <c r="B1662" s="4">
        <v>7</v>
      </c>
      <c r="C1662" s="4" t="s">
        <v>59</v>
      </c>
      <c r="D1662" s="4" t="s">
        <v>439</v>
      </c>
    </row>
    <row r="1663" spans="1:4">
      <c r="A1663" s="4">
        <v>1023</v>
      </c>
      <c r="B1663" s="4">
        <v>7</v>
      </c>
      <c r="D1663" s="4" t="s">
        <v>440</v>
      </c>
    </row>
    <row r="1664" spans="1:4">
      <c r="A1664" s="4">
        <v>999</v>
      </c>
      <c r="B1664" s="4">
        <v>7</v>
      </c>
      <c r="C1664" s="4" t="s">
        <v>60</v>
      </c>
      <c r="D1664" s="4" t="s">
        <v>441</v>
      </c>
    </row>
    <row r="1665" spans="1:4">
      <c r="A1665" s="4">
        <v>1000</v>
      </c>
      <c r="B1665" s="4">
        <v>7</v>
      </c>
      <c r="C1665" s="4" t="s">
        <v>60</v>
      </c>
      <c r="D1665" s="4" t="s">
        <v>441</v>
      </c>
    </row>
    <row r="1666" spans="1:4">
      <c r="A1666" s="4">
        <v>1001</v>
      </c>
      <c r="B1666" s="4">
        <v>7</v>
      </c>
      <c r="C1666" s="4" t="s">
        <v>60</v>
      </c>
      <c r="D1666" s="4" t="s">
        <v>441</v>
      </c>
    </row>
    <row r="1667" spans="1:4">
      <c r="A1667" s="4">
        <v>1002</v>
      </c>
      <c r="B1667" s="4">
        <v>7</v>
      </c>
      <c r="C1667" s="4" t="s">
        <v>60</v>
      </c>
      <c r="D1667" s="4" t="s">
        <v>441</v>
      </c>
    </row>
    <row r="1668" spans="1:4">
      <c r="A1668" s="4">
        <v>1003</v>
      </c>
      <c r="B1668" s="4">
        <v>7</v>
      </c>
      <c r="C1668" s="4" t="s">
        <v>60</v>
      </c>
      <c r="D1668" s="4" t="s">
        <v>441</v>
      </c>
    </row>
    <row r="1669" spans="1:4">
      <c r="A1669" s="4">
        <v>1004</v>
      </c>
      <c r="B1669" s="4">
        <v>7</v>
      </c>
      <c r="C1669" s="4" t="s">
        <v>60</v>
      </c>
      <c r="D1669" s="4" t="s">
        <v>441</v>
      </c>
    </row>
    <row r="1670" spans="1:4">
      <c r="A1670" s="4">
        <v>1005</v>
      </c>
      <c r="B1670" s="4">
        <v>7</v>
      </c>
      <c r="C1670" s="4" t="s">
        <v>60</v>
      </c>
      <c r="D1670" s="4" t="s">
        <v>441</v>
      </c>
    </row>
    <row r="1671" spans="1:4">
      <c r="A1671" s="4">
        <v>1006</v>
      </c>
      <c r="B1671" s="4">
        <v>7</v>
      </c>
      <c r="C1671" s="4" t="s">
        <v>60</v>
      </c>
      <c r="D1671" s="4" t="s">
        <v>441</v>
      </c>
    </row>
    <row r="1672" spans="1:4">
      <c r="A1672" s="4">
        <v>1007</v>
      </c>
      <c r="B1672" s="4">
        <v>7</v>
      </c>
      <c r="C1672" s="4" t="s">
        <v>60</v>
      </c>
      <c r="D1672" s="4" t="s">
        <v>441</v>
      </c>
    </row>
    <row r="1673" spans="1:4">
      <c r="A1673" s="4">
        <v>1022</v>
      </c>
      <c r="B1673" s="4">
        <v>7</v>
      </c>
      <c r="C1673" s="4" t="s">
        <v>60</v>
      </c>
      <c r="D1673" s="4" t="s">
        <v>441</v>
      </c>
    </row>
    <row r="1674" spans="1:4">
      <c r="A1674" s="4">
        <v>1019</v>
      </c>
      <c r="B1674" s="4">
        <v>7</v>
      </c>
      <c r="C1674" s="4" t="s">
        <v>60</v>
      </c>
      <c r="D1674" s="4" t="s">
        <v>442</v>
      </c>
    </row>
    <row r="1675" spans="1:4">
      <c r="A1675" s="4">
        <v>1020</v>
      </c>
      <c r="B1675" s="4">
        <v>7</v>
      </c>
      <c r="C1675" s="4" t="s">
        <v>60</v>
      </c>
      <c r="D1675" s="4" t="s">
        <v>442</v>
      </c>
    </row>
    <row r="1676" spans="1:4">
      <c r="A1676" s="4">
        <v>1021</v>
      </c>
      <c r="B1676" s="4">
        <v>7</v>
      </c>
      <c r="C1676" s="4" t="s">
        <v>60</v>
      </c>
      <c r="D1676" s="4" t="s">
        <v>442</v>
      </c>
    </row>
    <row r="1677" spans="1:4">
      <c r="A1677" s="4">
        <v>1783</v>
      </c>
      <c r="B1677" s="4">
        <v>14</v>
      </c>
      <c r="C1677" s="4" t="s">
        <v>82</v>
      </c>
      <c r="D1677" s="4" t="s">
        <v>443</v>
      </c>
    </row>
    <row r="1678" spans="1:4">
      <c r="A1678" s="4">
        <v>1784</v>
      </c>
      <c r="B1678" s="4">
        <v>14</v>
      </c>
      <c r="C1678" s="4" t="s">
        <v>82</v>
      </c>
      <c r="D1678" s="4" t="s">
        <v>443</v>
      </c>
    </row>
    <row r="1679" spans="1:4">
      <c r="A1679" s="4">
        <v>1785</v>
      </c>
      <c r="B1679" s="4">
        <v>14</v>
      </c>
      <c r="C1679" s="4" t="s">
        <v>82</v>
      </c>
      <c r="D1679" s="4" t="s">
        <v>443</v>
      </c>
    </row>
    <row r="1680" spans="1:4">
      <c r="A1680" s="4">
        <v>1786</v>
      </c>
      <c r="B1680" s="4">
        <v>14</v>
      </c>
      <c r="C1680" s="4" t="s">
        <v>82</v>
      </c>
      <c r="D1680" s="4" t="s">
        <v>443</v>
      </c>
    </row>
    <row r="1681" spans="1:4">
      <c r="A1681" s="4">
        <v>1611</v>
      </c>
      <c r="B1681" s="4">
        <v>9</v>
      </c>
      <c r="C1681" s="4" t="s">
        <v>64</v>
      </c>
      <c r="D1681" s="4" t="s">
        <v>444</v>
      </c>
    </row>
    <row r="1682" spans="1:4">
      <c r="A1682" s="4">
        <v>1612</v>
      </c>
      <c r="B1682" s="4">
        <v>9</v>
      </c>
      <c r="C1682" s="4" t="s">
        <v>64</v>
      </c>
      <c r="D1682" s="4" t="s">
        <v>444</v>
      </c>
    </row>
    <row r="1683" spans="1:4">
      <c r="A1683" s="4">
        <v>1613</v>
      </c>
      <c r="B1683" s="4">
        <v>9</v>
      </c>
      <c r="C1683" s="4" t="s">
        <v>64</v>
      </c>
      <c r="D1683" s="4" t="s">
        <v>444</v>
      </c>
    </row>
    <row r="1684" spans="1:4">
      <c r="A1684" s="4">
        <v>1614</v>
      </c>
      <c r="B1684" s="4">
        <v>9</v>
      </c>
      <c r="C1684" s="4" t="s">
        <v>64</v>
      </c>
      <c r="D1684" s="4" t="s">
        <v>444</v>
      </c>
    </row>
    <row r="1685" spans="1:4">
      <c r="A1685" s="4">
        <v>1615</v>
      </c>
      <c r="B1685" s="4">
        <v>9</v>
      </c>
      <c r="C1685" s="4" t="s">
        <v>64</v>
      </c>
      <c r="D1685" s="4" t="s">
        <v>444</v>
      </c>
    </row>
    <row r="1686" spans="1:4">
      <c r="A1686" s="4">
        <v>1616</v>
      </c>
      <c r="B1686" s="4">
        <v>9</v>
      </c>
      <c r="C1686" s="4" t="s">
        <v>64</v>
      </c>
      <c r="D1686" s="4" t="s">
        <v>444</v>
      </c>
    </row>
    <row r="1687" spans="1:4">
      <c r="A1687" s="4">
        <v>1628</v>
      </c>
      <c r="B1687" s="4">
        <v>9</v>
      </c>
      <c r="C1687" s="4" t="s">
        <v>64</v>
      </c>
      <c r="D1687" s="4" t="s">
        <v>444</v>
      </c>
    </row>
    <row r="1688" spans="1:4">
      <c r="A1688" s="4">
        <v>1100</v>
      </c>
      <c r="B1688" s="4">
        <v>7</v>
      </c>
      <c r="C1688" s="4" t="s">
        <v>63</v>
      </c>
      <c r="D1688" s="4" t="s">
        <v>445</v>
      </c>
    </row>
    <row r="1689" spans="1:4">
      <c r="A1689" s="4">
        <v>1101</v>
      </c>
      <c r="B1689" s="4">
        <v>7</v>
      </c>
      <c r="C1689" s="4" t="s">
        <v>63</v>
      </c>
      <c r="D1689" s="4" t="s">
        <v>445</v>
      </c>
    </row>
    <row r="1690" spans="1:4">
      <c r="A1690" s="4">
        <v>1102</v>
      </c>
      <c r="B1690" s="4">
        <v>7</v>
      </c>
      <c r="C1690" s="4" t="s">
        <v>63</v>
      </c>
      <c r="D1690" s="4" t="s">
        <v>445</v>
      </c>
    </row>
    <row r="1691" spans="1:4">
      <c r="A1691" s="4">
        <v>1103</v>
      </c>
      <c r="B1691" s="4">
        <v>7</v>
      </c>
      <c r="C1691" s="4" t="s">
        <v>63</v>
      </c>
      <c r="D1691" s="4" t="s">
        <v>445</v>
      </c>
    </row>
    <row r="1692" spans="1:4">
      <c r="A1692" s="4">
        <v>1104</v>
      </c>
      <c r="B1692" s="4">
        <v>7</v>
      </c>
      <c r="C1692" s="4" t="s">
        <v>63</v>
      </c>
      <c r="D1692" s="4" t="s">
        <v>445</v>
      </c>
    </row>
    <row r="1693" spans="1:4">
      <c r="A1693" s="4">
        <v>1105</v>
      </c>
      <c r="B1693" s="4">
        <v>7</v>
      </c>
      <c r="C1693" s="4" t="s">
        <v>63</v>
      </c>
      <c r="D1693" s="4" t="s">
        <v>445</v>
      </c>
    </row>
    <row r="1694" spans="1:4">
      <c r="A1694" s="4">
        <v>1147</v>
      </c>
      <c r="B1694" s="4">
        <v>7</v>
      </c>
      <c r="C1694" s="4" t="s">
        <v>63</v>
      </c>
      <c r="D1694" s="4" t="s">
        <v>446</v>
      </c>
    </row>
    <row r="1695" spans="1:4">
      <c r="A1695" s="4">
        <v>1148</v>
      </c>
      <c r="B1695" s="4">
        <v>7</v>
      </c>
      <c r="C1695" s="4" t="s">
        <v>63</v>
      </c>
      <c r="D1695" s="4" t="s">
        <v>446</v>
      </c>
    </row>
    <row r="1696" spans="1:4">
      <c r="A1696" s="4">
        <v>1149</v>
      </c>
      <c r="B1696" s="4">
        <v>7</v>
      </c>
      <c r="C1696" s="4" t="s">
        <v>63</v>
      </c>
      <c r="D1696" s="4" t="s">
        <v>446</v>
      </c>
    </row>
    <row r="1697" spans="1:4">
      <c r="A1697" s="4">
        <v>1150</v>
      </c>
      <c r="B1697" s="4">
        <v>7</v>
      </c>
      <c r="C1697" s="4" t="s">
        <v>63</v>
      </c>
      <c r="D1697" s="4" t="s">
        <v>446</v>
      </c>
    </row>
    <row r="1698" spans="1:4">
      <c r="A1698" s="4">
        <v>2157</v>
      </c>
      <c r="B1698" s="4">
        <v>2</v>
      </c>
      <c r="C1698" s="4" t="s">
        <v>89</v>
      </c>
      <c r="D1698" s="4" t="s">
        <v>447</v>
      </c>
    </row>
    <row r="1699" spans="1:4">
      <c r="A1699" s="4">
        <v>2158</v>
      </c>
      <c r="B1699" s="4">
        <v>2</v>
      </c>
      <c r="C1699" s="4" t="s">
        <v>89</v>
      </c>
      <c r="D1699" s="4" t="s">
        <v>447</v>
      </c>
    </row>
    <row r="1700" spans="1:4">
      <c r="A1700" s="4">
        <v>2159</v>
      </c>
      <c r="B1700" s="4">
        <v>2</v>
      </c>
      <c r="C1700" s="4" t="s">
        <v>89</v>
      </c>
      <c r="D1700" s="4" t="s">
        <v>447</v>
      </c>
    </row>
    <row r="1701" spans="1:4">
      <c r="A1701" s="4">
        <v>626</v>
      </c>
      <c r="B1701" s="4">
        <v>5</v>
      </c>
      <c r="C1701" s="4" t="s">
        <v>51</v>
      </c>
      <c r="D1701" s="4" t="s">
        <v>448</v>
      </c>
    </row>
    <row r="1702" spans="1:4">
      <c r="A1702" s="4">
        <v>628</v>
      </c>
      <c r="B1702" s="4">
        <v>5</v>
      </c>
      <c r="C1702" s="4" t="s">
        <v>51</v>
      </c>
      <c r="D1702" s="4" t="s">
        <v>448</v>
      </c>
    </row>
    <row r="1703" spans="1:4">
      <c r="A1703" s="4">
        <v>629</v>
      </c>
      <c r="B1703" s="4">
        <v>5</v>
      </c>
      <c r="C1703" s="4" t="s">
        <v>51</v>
      </c>
      <c r="D1703" s="4" t="s">
        <v>448</v>
      </c>
    </row>
    <row r="1704" spans="1:4">
      <c r="A1704" s="4">
        <v>630</v>
      </c>
      <c r="B1704" s="4">
        <v>5</v>
      </c>
      <c r="C1704" s="4" t="s">
        <v>51</v>
      </c>
      <c r="D1704" s="4" t="s">
        <v>448</v>
      </c>
    </row>
    <row r="1705" spans="1:4">
      <c r="A1705" s="4">
        <v>434</v>
      </c>
      <c r="B1705" s="4">
        <v>5</v>
      </c>
      <c r="C1705" s="4" t="s">
        <v>42</v>
      </c>
      <c r="D1705" s="4" t="s">
        <v>449</v>
      </c>
    </row>
    <row r="1706" spans="1:4">
      <c r="A1706" s="4">
        <v>435</v>
      </c>
      <c r="B1706" s="4">
        <v>5</v>
      </c>
      <c r="C1706" s="4" t="s">
        <v>42</v>
      </c>
      <c r="D1706" s="4" t="s">
        <v>449</v>
      </c>
    </row>
    <row r="1707" spans="1:4">
      <c r="A1707" s="4">
        <v>436</v>
      </c>
      <c r="B1707" s="4">
        <v>5</v>
      </c>
      <c r="C1707" s="4" t="s">
        <v>42</v>
      </c>
      <c r="D1707" s="4" t="s">
        <v>449</v>
      </c>
    </row>
    <row r="1708" spans="1:4">
      <c r="A1708" s="4">
        <v>437</v>
      </c>
      <c r="B1708" s="4">
        <v>5</v>
      </c>
      <c r="C1708" s="4" t="s">
        <v>42</v>
      </c>
      <c r="D1708" s="4" t="s">
        <v>449</v>
      </c>
    </row>
    <row r="1709" spans="1:4">
      <c r="A1709" s="4">
        <v>438</v>
      </c>
      <c r="B1709" s="4">
        <v>5</v>
      </c>
      <c r="C1709" s="4" t="s">
        <v>42</v>
      </c>
      <c r="D1709" s="4" t="s">
        <v>449</v>
      </c>
    </row>
    <row r="1710" spans="1:4">
      <c r="A1710" s="4">
        <v>439</v>
      </c>
      <c r="B1710" s="4">
        <v>5</v>
      </c>
      <c r="C1710" s="4" t="s">
        <v>42</v>
      </c>
      <c r="D1710" s="4" t="s">
        <v>449</v>
      </c>
    </row>
    <row r="1711" spans="1:4">
      <c r="A1711" s="4">
        <v>1059</v>
      </c>
      <c r="B1711" s="4">
        <v>9</v>
      </c>
      <c r="C1711" s="4" t="s">
        <v>64</v>
      </c>
      <c r="D1711" s="4" t="s">
        <v>450</v>
      </c>
    </row>
    <row r="1712" spans="1:4">
      <c r="A1712" s="4">
        <v>1207</v>
      </c>
      <c r="B1712" s="4">
        <v>9</v>
      </c>
      <c r="C1712" s="4" t="s">
        <v>64</v>
      </c>
      <c r="D1712" s="4" t="s">
        <v>450</v>
      </c>
    </row>
    <row r="1713" spans="1:4">
      <c r="A1713" s="4">
        <v>2546</v>
      </c>
      <c r="B1713" s="4">
        <v>9</v>
      </c>
      <c r="C1713" s="4" t="s">
        <v>64</v>
      </c>
      <c r="D1713" s="4" t="s">
        <v>450</v>
      </c>
    </row>
    <row r="1714" spans="1:4">
      <c r="A1714" s="4">
        <v>2597</v>
      </c>
      <c r="B1714" s="4">
        <v>11</v>
      </c>
      <c r="C1714" s="4" t="s">
        <v>75</v>
      </c>
      <c r="D1714" s="4" t="s">
        <v>451</v>
      </c>
    </row>
    <row r="1715" spans="1:4">
      <c r="A1715" s="4">
        <v>413</v>
      </c>
      <c r="B1715" s="4">
        <v>5</v>
      </c>
      <c r="C1715" s="4" t="s">
        <v>42</v>
      </c>
      <c r="D1715" s="4" t="s">
        <v>452</v>
      </c>
    </row>
    <row r="1716" spans="1:4">
      <c r="A1716" s="4">
        <v>414</v>
      </c>
      <c r="B1716" s="4">
        <v>5</v>
      </c>
      <c r="C1716" s="4" t="s">
        <v>42</v>
      </c>
      <c r="D1716" s="4" t="s">
        <v>452</v>
      </c>
    </row>
    <row r="1717" spans="1:4">
      <c r="A1717" s="4">
        <v>415</v>
      </c>
      <c r="B1717" s="4">
        <v>5</v>
      </c>
      <c r="C1717" s="4" t="s">
        <v>42</v>
      </c>
      <c r="D1717" s="4" t="s">
        <v>452</v>
      </c>
    </row>
    <row r="1718" spans="1:4">
      <c r="A1718" s="4">
        <v>416</v>
      </c>
      <c r="B1718" s="4">
        <v>5</v>
      </c>
      <c r="C1718" s="4" t="s">
        <v>42</v>
      </c>
      <c r="D1718" s="4" t="s">
        <v>452</v>
      </c>
    </row>
    <row r="1719" spans="1:4">
      <c r="A1719" s="4">
        <v>417</v>
      </c>
      <c r="B1719" s="4">
        <v>5</v>
      </c>
      <c r="C1719" s="4" t="s">
        <v>42</v>
      </c>
      <c r="D1719" s="4" t="s">
        <v>452</v>
      </c>
    </row>
    <row r="1720" spans="1:4">
      <c r="A1720" s="4">
        <v>418</v>
      </c>
      <c r="B1720" s="4">
        <v>5</v>
      </c>
      <c r="C1720" s="4" t="s">
        <v>42</v>
      </c>
      <c r="D1720" s="4" t="s">
        <v>452</v>
      </c>
    </row>
    <row r="1721" spans="1:4">
      <c r="A1721" s="4">
        <v>419</v>
      </c>
      <c r="B1721" s="4">
        <v>5</v>
      </c>
      <c r="C1721" s="4" t="s">
        <v>42</v>
      </c>
      <c r="D1721" s="4" t="s">
        <v>452</v>
      </c>
    </row>
    <row r="1722" spans="1:4">
      <c r="A1722" s="4">
        <v>420</v>
      </c>
      <c r="B1722" s="4">
        <v>5</v>
      </c>
      <c r="C1722" s="4" t="s">
        <v>42</v>
      </c>
      <c r="D1722" s="4" t="s">
        <v>452</v>
      </c>
    </row>
    <row r="1723" spans="1:4">
      <c r="A1723" s="4">
        <v>421</v>
      </c>
      <c r="B1723" s="4">
        <v>5</v>
      </c>
      <c r="C1723" s="4" t="s">
        <v>42</v>
      </c>
      <c r="D1723" s="4" t="s">
        <v>452</v>
      </c>
    </row>
    <row r="1724" spans="1:4">
      <c r="A1724" s="4">
        <v>491</v>
      </c>
      <c r="B1724" s="4">
        <v>6</v>
      </c>
      <c r="C1724" s="4" t="s">
        <v>44</v>
      </c>
      <c r="D1724" s="4" t="s">
        <v>453</v>
      </c>
    </row>
    <row r="1725" spans="1:4">
      <c r="A1725" s="4">
        <v>512</v>
      </c>
      <c r="B1725" s="4">
        <v>6</v>
      </c>
      <c r="C1725" s="4" t="s">
        <v>44</v>
      </c>
      <c r="D1725" s="4" t="s">
        <v>453</v>
      </c>
    </row>
    <row r="1726" spans="1:4">
      <c r="A1726" s="4">
        <v>2540</v>
      </c>
      <c r="B1726" s="4">
        <v>6</v>
      </c>
      <c r="C1726" s="4" t="s">
        <v>44</v>
      </c>
      <c r="D1726" s="4" t="s">
        <v>453</v>
      </c>
    </row>
    <row r="1727" spans="1:4">
      <c r="A1727" s="4">
        <v>2541</v>
      </c>
      <c r="B1727" s="4">
        <v>6</v>
      </c>
      <c r="C1727" s="4" t="s">
        <v>44</v>
      </c>
      <c r="D1727" s="4" t="s">
        <v>453</v>
      </c>
    </row>
    <row r="1728" spans="1:4">
      <c r="A1728" s="4">
        <v>1764</v>
      </c>
      <c r="B1728" s="4">
        <v>1</v>
      </c>
      <c r="C1728" s="4" t="s">
        <v>81</v>
      </c>
      <c r="D1728" s="4" t="s">
        <v>454</v>
      </c>
    </row>
    <row r="1729" spans="1:4">
      <c r="A1729" s="4">
        <v>1773</v>
      </c>
      <c r="B1729" s="4">
        <v>1</v>
      </c>
      <c r="C1729" s="4" t="s">
        <v>81</v>
      </c>
      <c r="D1729" s="4" t="s">
        <v>454</v>
      </c>
    </row>
    <row r="1730" spans="1:4">
      <c r="A1730" s="4">
        <v>1774</v>
      </c>
      <c r="B1730" s="4">
        <v>1</v>
      </c>
      <c r="C1730" s="4" t="s">
        <v>81</v>
      </c>
      <c r="D1730" s="4" t="s">
        <v>454</v>
      </c>
    </row>
    <row r="1731" spans="1:4">
      <c r="A1731" s="4">
        <v>1775</v>
      </c>
      <c r="B1731" s="4">
        <v>1</v>
      </c>
      <c r="C1731" s="4" t="s">
        <v>81</v>
      </c>
      <c r="D1731" s="4" t="s">
        <v>454</v>
      </c>
    </row>
    <row r="1732" spans="1:4">
      <c r="A1732" s="4">
        <v>1776</v>
      </c>
      <c r="B1732" s="4">
        <v>1</v>
      </c>
      <c r="C1732" s="4" t="s">
        <v>81</v>
      </c>
      <c r="D1732" s="4" t="s">
        <v>454</v>
      </c>
    </row>
    <row r="1733" spans="1:4">
      <c r="A1733" s="4">
        <v>1777</v>
      </c>
      <c r="B1733" s="4">
        <v>1</v>
      </c>
      <c r="C1733" s="4" t="s">
        <v>81</v>
      </c>
      <c r="D1733" s="4" t="s">
        <v>454</v>
      </c>
    </row>
    <row r="1734" spans="1:4">
      <c r="A1734" s="4">
        <v>1781</v>
      </c>
      <c r="B1734" s="4">
        <v>1</v>
      </c>
      <c r="C1734" s="4" t="s">
        <v>81</v>
      </c>
      <c r="D1734" s="4" t="s">
        <v>454</v>
      </c>
    </row>
    <row r="1735" spans="1:4">
      <c r="A1735" s="4">
        <v>1366</v>
      </c>
      <c r="B1735" s="4">
        <v>11</v>
      </c>
      <c r="C1735" s="4" t="s">
        <v>72</v>
      </c>
      <c r="D1735" s="4" t="s">
        <v>455</v>
      </c>
    </row>
    <row r="1736" spans="1:4">
      <c r="A1736" s="4">
        <v>1367</v>
      </c>
      <c r="B1736" s="4">
        <v>11</v>
      </c>
      <c r="C1736" s="4" t="s">
        <v>72</v>
      </c>
      <c r="D1736" s="4" t="s">
        <v>455</v>
      </c>
    </row>
    <row r="1737" spans="1:4">
      <c r="A1737" s="4">
        <v>1368</v>
      </c>
      <c r="B1737" s="4">
        <v>11</v>
      </c>
      <c r="C1737" s="4" t="s">
        <v>72</v>
      </c>
      <c r="D1737" s="4" t="s">
        <v>455</v>
      </c>
    </row>
    <row r="1738" spans="1:4">
      <c r="A1738" s="4">
        <v>1369</v>
      </c>
      <c r="B1738" s="4">
        <v>11</v>
      </c>
      <c r="C1738" s="4" t="s">
        <v>72</v>
      </c>
      <c r="D1738" s="4" t="s">
        <v>455</v>
      </c>
    </row>
    <row r="1739" spans="1:4">
      <c r="A1739" s="4">
        <v>1370</v>
      </c>
      <c r="B1739" s="4">
        <v>11</v>
      </c>
      <c r="C1739" s="4" t="s">
        <v>72</v>
      </c>
      <c r="D1739" s="4" t="s">
        <v>455</v>
      </c>
    </row>
    <row r="1740" spans="1:4">
      <c r="A1740" s="4">
        <v>1371</v>
      </c>
      <c r="B1740" s="4">
        <v>11</v>
      </c>
      <c r="C1740" s="4" t="s">
        <v>72</v>
      </c>
      <c r="D1740" s="4" t="s">
        <v>455</v>
      </c>
    </row>
    <row r="1741" spans="1:4">
      <c r="A1741" s="4">
        <v>1372</v>
      </c>
      <c r="B1741" s="4">
        <v>11</v>
      </c>
      <c r="C1741" s="4" t="s">
        <v>72</v>
      </c>
      <c r="D1741" s="4" t="s">
        <v>455</v>
      </c>
    </row>
    <row r="1742" spans="1:4">
      <c r="A1742" s="4">
        <v>970</v>
      </c>
      <c r="B1742" s="4">
        <v>7</v>
      </c>
      <c r="C1742" s="4" t="s">
        <v>59</v>
      </c>
      <c r="D1742" s="4" t="s">
        <v>456</v>
      </c>
    </row>
    <row r="1743" spans="1:4">
      <c r="A1743" s="4">
        <v>971</v>
      </c>
      <c r="B1743" s="4">
        <v>7</v>
      </c>
      <c r="C1743" s="4" t="s">
        <v>59</v>
      </c>
      <c r="D1743" s="4" t="s">
        <v>456</v>
      </c>
    </row>
    <row r="1744" spans="1:4">
      <c r="A1744" s="4">
        <v>972</v>
      </c>
      <c r="B1744" s="4">
        <v>7</v>
      </c>
      <c r="C1744" s="4" t="s">
        <v>59</v>
      </c>
      <c r="D1744" s="4" t="s">
        <v>456</v>
      </c>
    </row>
    <row r="1745" spans="1:4">
      <c r="A1745" s="4">
        <v>973</v>
      </c>
      <c r="B1745" s="4">
        <v>7</v>
      </c>
      <c r="C1745" s="4" t="s">
        <v>59</v>
      </c>
      <c r="D1745" s="4" t="s">
        <v>456</v>
      </c>
    </row>
    <row r="1746" spans="1:4">
      <c r="A1746" s="4">
        <v>974</v>
      </c>
      <c r="B1746" s="4">
        <v>7</v>
      </c>
      <c r="C1746" s="4" t="s">
        <v>59</v>
      </c>
      <c r="D1746" s="4" t="s">
        <v>456</v>
      </c>
    </row>
    <row r="1747" spans="1:4">
      <c r="A1747" s="4">
        <v>975</v>
      </c>
      <c r="B1747" s="4">
        <v>7</v>
      </c>
      <c r="C1747" s="4" t="s">
        <v>59</v>
      </c>
      <c r="D1747" s="4" t="s">
        <v>456</v>
      </c>
    </row>
    <row r="1748" spans="1:4">
      <c r="A1748" s="4">
        <v>976</v>
      </c>
      <c r="B1748" s="4">
        <v>7</v>
      </c>
      <c r="C1748" s="4" t="s">
        <v>59</v>
      </c>
      <c r="D1748" s="4" t="s">
        <v>456</v>
      </c>
    </row>
    <row r="1749" spans="1:4">
      <c r="A1749" s="4">
        <v>977</v>
      </c>
      <c r="B1749" s="4">
        <v>7</v>
      </c>
      <c r="C1749" s="4" t="s">
        <v>59</v>
      </c>
      <c r="D1749" s="4" t="s">
        <v>456</v>
      </c>
    </row>
    <row r="1750" spans="1:4">
      <c r="A1750" s="4">
        <v>996</v>
      </c>
      <c r="B1750" s="4">
        <v>7</v>
      </c>
      <c r="C1750" s="4" t="s">
        <v>60</v>
      </c>
      <c r="D1750" s="4" t="s">
        <v>456</v>
      </c>
    </row>
    <row r="1751" spans="1:4">
      <c r="A1751" s="4">
        <v>997</v>
      </c>
      <c r="B1751" s="4">
        <v>7</v>
      </c>
      <c r="C1751" s="4" t="s">
        <v>60</v>
      </c>
      <c r="D1751" s="4" t="s">
        <v>456</v>
      </c>
    </row>
    <row r="1752" spans="1:4">
      <c r="A1752" s="4">
        <v>998</v>
      </c>
      <c r="B1752" s="4">
        <v>7</v>
      </c>
      <c r="C1752" s="4" t="s">
        <v>60</v>
      </c>
      <c r="D1752" s="4" t="s">
        <v>456</v>
      </c>
    </row>
    <row r="1753" spans="1:4">
      <c r="A1753" s="4">
        <v>2396</v>
      </c>
      <c r="B1753" s="4">
        <v>14</v>
      </c>
      <c r="C1753" s="4" t="s">
        <v>92</v>
      </c>
      <c r="D1753" s="4" t="s">
        <v>457</v>
      </c>
    </row>
    <row r="1754" spans="1:4">
      <c r="A1754" s="4">
        <v>2397</v>
      </c>
      <c r="B1754" s="4">
        <v>14</v>
      </c>
      <c r="C1754" s="4" t="s">
        <v>92</v>
      </c>
      <c r="D1754" s="4" t="s">
        <v>457</v>
      </c>
    </row>
    <row r="1755" spans="1:4">
      <c r="A1755" s="4">
        <v>2398</v>
      </c>
      <c r="B1755" s="4">
        <v>14</v>
      </c>
      <c r="C1755" s="4" t="s">
        <v>92</v>
      </c>
      <c r="D1755" s="4" t="s">
        <v>457</v>
      </c>
    </row>
    <row r="1756" spans="1:4">
      <c r="A1756" s="4">
        <v>2399</v>
      </c>
      <c r="B1756" s="4">
        <v>14</v>
      </c>
      <c r="C1756" s="4" t="s">
        <v>92</v>
      </c>
      <c r="D1756" s="4" t="s">
        <v>457</v>
      </c>
    </row>
    <row r="1757" spans="1:4">
      <c r="A1757" s="4">
        <v>2400</v>
      </c>
      <c r="B1757" s="4">
        <v>14</v>
      </c>
      <c r="C1757" s="4" t="s">
        <v>92</v>
      </c>
      <c r="D1757" s="4" t="s">
        <v>457</v>
      </c>
    </row>
    <row r="1758" spans="1:4">
      <c r="A1758" s="4">
        <v>2401</v>
      </c>
      <c r="B1758" s="4">
        <v>14</v>
      </c>
      <c r="C1758" s="4" t="s">
        <v>92</v>
      </c>
      <c r="D1758" s="4" t="s">
        <v>457</v>
      </c>
    </row>
    <row r="1759" spans="1:4">
      <c r="A1759" s="4">
        <v>1861</v>
      </c>
      <c r="B1759" s="4">
        <v>10</v>
      </c>
      <c r="C1759" s="4" t="s">
        <v>38</v>
      </c>
      <c r="D1759" s="4" t="s">
        <v>458</v>
      </c>
    </row>
    <row r="1760" spans="1:4">
      <c r="A1760" s="4">
        <v>1862</v>
      </c>
      <c r="B1760" s="4">
        <v>10</v>
      </c>
      <c r="C1760" s="4" t="s">
        <v>38</v>
      </c>
      <c r="D1760" s="4" t="s">
        <v>458</v>
      </c>
    </row>
    <row r="1761" spans="1:4">
      <c r="A1761" s="4">
        <v>1863</v>
      </c>
      <c r="B1761" s="4">
        <v>10</v>
      </c>
      <c r="C1761" s="4" t="s">
        <v>38</v>
      </c>
      <c r="D1761" s="4" t="s">
        <v>458</v>
      </c>
    </row>
    <row r="1762" spans="1:4">
      <c r="A1762" s="4">
        <v>1864</v>
      </c>
      <c r="B1762" s="4">
        <v>10</v>
      </c>
      <c r="C1762" s="4" t="s">
        <v>38</v>
      </c>
      <c r="D1762" s="4" t="s">
        <v>458</v>
      </c>
    </row>
    <row r="1763" spans="1:4">
      <c r="A1763" s="4">
        <v>1865</v>
      </c>
      <c r="B1763" s="4">
        <v>10</v>
      </c>
      <c r="C1763" s="4" t="s">
        <v>38</v>
      </c>
      <c r="D1763" s="4" t="s">
        <v>458</v>
      </c>
    </row>
    <row r="1764" spans="1:4">
      <c r="A1764" s="4">
        <v>951</v>
      </c>
      <c r="B1764" s="4">
        <v>7</v>
      </c>
      <c r="C1764" s="4" t="s">
        <v>62</v>
      </c>
      <c r="D1764" s="4" t="s">
        <v>459</v>
      </c>
    </row>
    <row r="1765" spans="1:4">
      <c r="A1765" s="4">
        <v>952</v>
      </c>
      <c r="B1765" s="4">
        <v>7</v>
      </c>
      <c r="C1765" s="4" t="s">
        <v>62</v>
      </c>
      <c r="D1765" s="4" t="s">
        <v>459</v>
      </c>
    </row>
    <row r="1766" spans="1:4">
      <c r="A1766" s="4">
        <v>953</v>
      </c>
      <c r="B1766" s="4">
        <v>7</v>
      </c>
      <c r="C1766" s="4" t="s">
        <v>62</v>
      </c>
      <c r="D1766" s="4" t="s">
        <v>459</v>
      </c>
    </row>
    <row r="1767" spans="1:4">
      <c r="A1767" s="4">
        <v>954</v>
      </c>
      <c r="B1767" s="4">
        <v>7</v>
      </c>
      <c r="C1767" s="4" t="s">
        <v>62</v>
      </c>
      <c r="D1767" s="4" t="s">
        <v>459</v>
      </c>
    </row>
    <row r="1768" spans="1:4">
      <c r="A1768" s="4">
        <v>955</v>
      </c>
      <c r="B1768" s="4">
        <v>7</v>
      </c>
      <c r="C1768" s="4" t="s">
        <v>62</v>
      </c>
      <c r="D1768" s="4" t="s">
        <v>459</v>
      </c>
    </row>
    <row r="1769" spans="1:4">
      <c r="A1769" s="4">
        <v>956</v>
      </c>
      <c r="B1769" s="4">
        <v>7</v>
      </c>
      <c r="C1769" s="4" t="s">
        <v>62</v>
      </c>
      <c r="D1769" s="4" t="s">
        <v>459</v>
      </c>
    </row>
    <row r="1770" spans="1:4">
      <c r="A1770" s="4">
        <v>957</v>
      </c>
      <c r="B1770" s="4">
        <v>7</v>
      </c>
      <c r="C1770" s="4" t="s">
        <v>62</v>
      </c>
      <c r="D1770" s="4" t="s">
        <v>459</v>
      </c>
    </row>
    <row r="1771" spans="1:4">
      <c r="A1771" s="4">
        <v>1069</v>
      </c>
      <c r="B1771" s="4">
        <v>7</v>
      </c>
      <c r="C1771" s="4" t="s">
        <v>63</v>
      </c>
      <c r="D1771" s="4" t="s">
        <v>460</v>
      </c>
    </row>
    <row r="1772" spans="1:4">
      <c r="A1772" s="4">
        <v>1070</v>
      </c>
      <c r="B1772" s="4">
        <v>7</v>
      </c>
      <c r="C1772" s="4" t="s">
        <v>63</v>
      </c>
      <c r="D1772" s="4" t="s">
        <v>460</v>
      </c>
    </row>
    <row r="1773" spans="1:4">
      <c r="A1773" s="4">
        <v>1071</v>
      </c>
      <c r="B1773" s="4">
        <v>7</v>
      </c>
      <c r="C1773" s="4" t="s">
        <v>63</v>
      </c>
      <c r="D1773" s="4" t="s">
        <v>460</v>
      </c>
    </row>
    <row r="1774" spans="1:4">
      <c r="A1774" s="4">
        <v>1072</v>
      </c>
      <c r="B1774" s="4">
        <v>7</v>
      </c>
      <c r="C1774" s="4" t="s">
        <v>63</v>
      </c>
      <c r="D1774" s="4" t="s">
        <v>460</v>
      </c>
    </row>
    <row r="1775" spans="1:4">
      <c r="A1775" s="4">
        <v>1073</v>
      </c>
      <c r="B1775" s="4">
        <v>7</v>
      </c>
      <c r="C1775" s="4" t="s">
        <v>63</v>
      </c>
      <c r="D1775" s="4" t="s">
        <v>460</v>
      </c>
    </row>
    <row r="1776" spans="1:4">
      <c r="A1776" s="4">
        <v>1527</v>
      </c>
      <c r="B1776" s="4">
        <v>8</v>
      </c>
      <c r="C1776" s="4" t="s">
        <v>68</v>
      </c>
      <c r="D1776" s="4" t="s">
        <v>461</v>
      </c>
    </row>
    <row r="1777" spans="1:4">
      <c r="A1777" s="4">
        <v>1528</v>
      </c>
      <c r="B1777" s="4">
        <v>8</v>
      </c>
      <c r="C1777" s="4" t="s">
        <v>68</v>
      </c>
      <c r="D1777" s="4" t="s">
        <v>461</v>
      </c>
    </row>
    <row r="1778" spans="1:4">
      <c r="A1778" s="4">
        <v>1529</v>
      </c>
      <c r="B1778" s="4">
        <v>8</v>
      </c>
      <c r="C1778" s="4" t="s">
        <v>68</v>
      </c>
      <c r="D1778" s="4" t="s">
        <v>461</v>
      </c>
    </row>
    <row r="1779" spans="1:4">
      <c r="A1779" s="4">
        <v>1530</v>
      </c>
      <c r="B1779" s="4">
        <v>8</v>
      </c>
      <c r="C1779" s="4" t="s">
        <v>68</v>
      </c>
      <c r="D1779" s="4" t="s">
        <v>461</v>
      </c>
    </row>
    <row r="1780" spans="1:4">
      <c r="A1780" s="4">
        <v>475</v>
      </c>
      <c r="B1780" s="4">
        <v>5</v>
      </c>
      <c r="C1780" s="4" t="s">
        <v>43</v>
      </c>
      <c r="D1780" s="4" t="s">
        <v>462</v>
      </c>
    </row>
    <row r="1781" spans="1:4">
      <c r="A1781" s="4">
        <v>476</v>
      </c>
      <c r="B1781" s="4">
        <v>5</v>
      </c>
      <c r="C1781" s="4" t="s">
        <v>43</v>
      </c>
      <c r="D1781" s="4" t="s">
        <v>462</v>
      </c>
    </row>
    <row r="1782" spans="1:4">
      <c r="A1782" s="4">
        <v>478</v>
      </c>
      <c r="B1782" s="4">
        <v>5</v>
      </c>
      <c r="C1782" s="4" t="s">
        <v>43</v>
      </c>
      <c r="D1782" s="4" t="s">
        <v>462</v>
      </c>
    </row>
    <row r="1783" spans="1:4">
      <c r="A1783" s="4">
        <v>479</v>
      </c>
      <c r="B1783" s="4">
        <v>5</v>
      </c>
      <c r="C1783" s="4" t="s">
        <v>43</v>
      </c>
      <c r="D1783" s="4" t="s">
        <v>462</v>
      </c>
    </row>
    <row r="1784" spans="1:4">
      <c r="A1784" s="4">
        <v>498</v>
      </c>
      <c r="B1784" s="4">
        <v>6</v>
      </c>
      <c r="C1784" s="4" t="s">
        <v>44</v>
      </c>
      <c r="D1784" s="4" t="s">
        <v>463</v>
      </c>
    </row>
    <row r="1785" spans="1:4">
      <c r="A1785" s="4">
        <v>689</v>
      </c>
      <c r="B1785" s="4">
        <v>6</v>
      </c>
      <c r="C1785" s="4" t="s">
        <v>44</v>
      </c>
      <c r="D1785" s="4" t="s">
        <v>463</v>
      </c>
    </row>
    <row r="1786" spans="1:4">
      <c r="A1786" s="4">
        <v>690</v>
      </c>
      <c r="B1786" s="4">
        <v>6</v>
      </c>
      <c r="C1786" s="4" t="s">
        <v>44</v>
      </c>
      <c r="D1786" s="4" t="s">
        <v>463</v>
      </c>
    </row>
    <row r="1787" spans="1:4">
      <c r="A1787" s="4">
        <v>2510</v>
      </c>
      <c r="B1787" s="4">
        <v>6</v>
      </c>
      <c r="C1787" s="4" t="s">
        <v>44</v>
      </c>
      <c r="D1787" s="4" t="s">
        <v>463</v>
      </c>
    </row>
    <row r="1788" spans="1:4">
      <c r="A1788" s="4">
        <v>1581</v>
      </c>
      <c r="B1788" s="4">
        <v>11</v>
      </c>
      <c r="C1788" s="4" t="s">
        <v>75</v>
      </c>
      <c r="D1788" s="4" t="s">
        <v>464</v>
      </c>
    </row>
    <row r="1789" spans="1:4">
      <c r="A1789" s="4">
        <v>1582</v>
      </c>
      <c r="B1789" s="4">
        <v>11</v>
      </c>
      <c r="C1789" s="4" t="s">
        <v>75</v>
      </c>
      <c r="D1789" s="4" t="s">
        <v>464</v>
      </c>
    </row>
    <row r="1790" spans="1:4">
      <c r="A1790" s="4">
        <v>1583</v>
      </c>
      <c r="B1790" s="4">
        <v>11</v>
      </c>
      <c r="C1790" s="4" t="s">
        <v>75</v>
      </c>
      <c r="D1790" s="4" t="s">
        <v>464</v>
      </c>
    </row>
    <row r="1791" spans="1:4">
      <c r="A1791" s="4">
        <v>1584</v>
      </c>
      <c r="B1791" s="4">
        <v>11</v>
      </c>
      <c r="C1791" s="4" t="s">
        <v>75</v>
      </c>
      <c r="D1791" s="4" t="s">
        <v>464</v>
      </c>
    </row>
    <row r="1792" spans="1:4">
      <c r="A1792" s="4">
        <v>1585</v>
      </c>
      <c r="B1792" s="4">
        <v>11</v>
      </c>
      <c r="C1792" s="4" t="s">
        <v>75</v>
      </c>
      <c r="D1792" s="4" t="s">
        <v>464</v>
      </c>
    </row>
    <row r="1793" spans="1:4">
      <c r="A1793" s="4">
        <v>2252</v>
      </c>
      <c r="B1793" s="4">
        <v>13</v>
      </c>
      <c r="C1793" s="4" t="s">
        <v>79</v>
      </c>
      <c r="D1793" s="4" t="s">
        <v>465</v>
      </c>
    </row>
    <row r="1794" spans="1:4">
      <c r="A1794" s="4">
        <v>2253</v>
      </c>
      <c r="B1794" s="4">
        <v>13</v>
      </c>
      <c r="C1794" s="4" t="s">
        <v>79</v>
      </c>
      <c r="D1794" s="4" t="s">
        <v>465</v>
      </c>
    </row>
    <row r="1795" spans="1:4">
      <c r="A1795" s="4">
        <v>2254</v>
      </c>
      <c r="B1795" s="4">
        <v>13</v>
      </c>
      <c r="C1795" s="4" t="s">
        <v>79</v>
      </c>
      <c r="D1795" s="4" t="s">
        <v>465</v>
      </c>
    </row>
    <row r="1796" spans="1:4">
      <c r="A1796" s="4">
        <v>2260</v>
      </c>
      <c r="B1796" s="4">
        <v>13</v>
      </c>
      <c r="C1796" s="4" t="s">
        <v>79</v>
      </c>
      <c r="D1796" s="4" t="s">
        <v>465</v>
      </c>
    </row>
    <row r="1797" spans="1:4">
      <c r="A1797" s="4">
        <v>523</v>
      </c>
      <c r="B1797" s="4">
        <v>6</v>
      </c>
      <c r="C1797" s="4" t="s">
        <v>47</v>
      </c>
      <c r="D1797" s="4" t="s">
        <v>466</v>
      </c>
    </row>
    <row r="1798" spans="1:4">
      <c r="A1798" s="4">
        <v>678</v>
      </c>
      <c r="B1798" s="4">
        <v>6</v>
      </c>
      <c r="C1798" s="4" t="s">
        <v>47</v>
      </c>
      <c r="D1798" s="4" t="s">
        <v>466</v>
      </c>
    </row>
    <row r="1799" spans="1:4">
      <c r="A1799" s="4">
        <v>769</v>
      </c>
      <c r="B1799" s="4">
        <v>6</v>
      </c>
      <c r="C1799" s="4" t="s">
        <v>47</v>
      </c>
      <c r="D1799" s="4" t="s">
        <v>466</v>
      </c>
    </row>
    <row r="1800" spans="1:4">
      <c r="A1800" s="4">
        <v>770</v>
      </c>
      <c r="B1800" s="4">
        <v>6</v>
      </c>
      <c r="C1800" s="4" t="s">
        <v>44</v>
      </c>
      <c r="D1800" s="4" t="s">
        <v>466</v>
      </c>
    </row>
    <row r="1801" spans="1:4">
      <c r="A1801" s="4">
        <v>771</v>
      </c>
      <c r="B1801" s="4">
        <v>6</v>
      </c>
      <c r="C1801" s="4" t="s">
        <v>44</v>
      </c>
      <c r="D1801" s="4" t="s">
        <v>466</v>
      </c>
    </row>
    <row r="1802" spans="1:4">
      <c r="A1802" s="4">
        <v>772</v>
      </c>
      <c r="B1802" s="4">
        <v>6</v>
      </c>
      <c r="C1802" s="4" t="s">
        <v>44</v>
      </c>
      <c r="D1802" s="4" t="s">
        <v>466</v>
      </c>
    </row>
    <row r="1803" spans="1:4">
      <c r="A1803" s="4">
        <v>773</v>
      </c>
      <c r="B1803" s="4">
        <v>6</v>
      </c>
      <c r="C1803" s="4" t="s">
        <v>47</v>
      </c>
      <c r="D1803" s="4" t="s">
        <v>466</v>
      </c>
    </row>
    <row r="1804" spans="1:4">
      <c r="A1804" s="4">
        <v>774</v>
      </c>
      <c r="B1804" s="4">
        <v>6</v>
      </c>
      <c r="C1804" s="4" t="s">
        <v>47</v>
      </c>
      <c r="D1804" s="4" t="s">
        <v>466</v>
      </c>
    </row>
    <row r="1805" spans="1:4">
      <c r="A1805" s="4">
        <v>718</v>
      </c>
      <c r="B1805" s="4">
        <v>6</v>
      </c>
      <c r="C1805" s="4" t="s">
        <v>47</v>
      </c>
      <c r="D1805" s="4" t="s">
        <v>467</v>
      </c>
    </row>
    <row r="1806" spans="1:4">
      <c r="A1806" s="4">
        <v>719</v>
      </c>
      <c r="B1806" s="4">
        <v>6</v>
      </c>
      <c r="C1806" s="4" t="s">
        <v>47</v>
      </c>
      <c r="D1806" s="4" t="s">
        <v>467</v>
      </c>
    </row>
    <row r="1807" spans="1:4">
      <c r="A1807" s="4">
        <v>720</v>
      </c>
      <c r="B1807" s="4">
        <v>6</v>
      </c>
      <c r="C1807" s="4" t="s">
        <v>47</v>
      </c>
      <c r="D1807" s="4" t="s">
        <v>467</v>
      </c>
    </row>
    <row r="1808" spans="1:4">
      <c r="A1808" s="4">
        <v>721</v>
      </c>
      <c r="B1808" s="4">
        <v>6</v>
      </c>
      <c r="C1808" s="4" t="s">
        <v>47</v>
      </c>
      <c r="D1808" s="4" t="s">
        <v>467</v>
      </c>
    </row>
    <row r="1809" spans="1:4">
      <c r="A1809" s="4">
        <v>722</v>
      </c>
      <c r="B1809" s="4">
        <v>6</v>
      </c>
      <c r="C1809" s="4" t="s">
        <v>47</v>
      </c>
      <c r="D1809" s="4" t="s">
        <v>467</v>
      </c>
    </row>
    <row r="1810" spans="1:4">
      <c r="A1810" s="4">
        <v>486</v>
      </c>
      <c r="B1810" s="4">
        <v>5</v>
      </c>
      <c r="C1810" s="4" t="s">
        <v>45</v>
      </c>
      <c r="D1810" s="4" t="s">
        <v>468</v>
      </c>
    </row>
    <row r="1811" spans="1:4">
      <c r="A1811" s="4">
        <v>487</v>
      </c>
      <c r="B1811" s="4">
        <v>5</v>
      </c>
      <c r="C1811" s="4" t="s">
        <v>45</v>
      </c>
      <c r="D1811" s="4" t="s">
        <v>468</v>
      </c>
    </row>
    <row r="1812" spans="1:4">
      <c r="A1812" s="4">
        <v>488</v>
      </c>
      <c r="B1812" s="4">
        <v>5</v>
      </c>
      <c r="C1812" s="4" t="s">
        <v>45</v>
      </c>
      <c r="D1812" s="4" t="s">
        <v>468</v>
      </c>
    </row>
    <row r="1813" spans="1:4">
      <c r="A1813" s="4">
        <v>489</v>
      </c>
      <c r="B1813" s="4">
        <v>5</v>
      </c>
      <c r="C1813" s="4" t="s">
        <v>45</v>
      </c>
      <c r="D1813" s="4" t="s">
        <v>468</v>
      </c>
    </row>
    <row r="1814" spans="1:4">
      <c r="A1814" s="4">
        <v>490</v>
      </c>
      <c r="B1814" s="4">
        <v>5</v>
      </c>
      <c r="C1814" s="4" t="s">
        <v>45</v>
      </c>
      <c r="D1814" s="4" t="s">
        <v>468</v>
      </c>
    </row>
    <row r="1815" spans="1:4">
      <c r="A1815" s="4">
        <v>825</v>
      </c>
      <c r="B1815" s="4">
        <v>6</v>
      </c>
      <c r="C1815" s="4" t="s">
        <v>47</v>
      </c>
      <c r="D1815" s="4" t="s">
        <v>469</v>
      </c>
    </row>
    <row r="1816" spans="1:4">
      <c r="A1816" s="4">
        <v>826</v>
      </c>
      <c r="B1816" s="4">
        <v>6</v>
      </c>
      <c r="C1816" s="4" t="s">
        <v>47</v>
      </c>
      <c r="D1816" s="4" t="s">
        <v>469</v>
      </c>
    </row>
    <row r="1817" spans="1:4">
      <c r="A1817" s="4">
        <v>827</v>
      </c>
      <c r="B1817" s="4">
        <v>6</v>
      </c>
      <c r="C1817" s="4" t="s">
        <v>47</v>
      </c>
      <c r="D1817" s="4" t="s">
        <v>469</v>
      </c>
    </row>
    <row r="1818" spans="1:4">
      <c r="A1818" s="4">
        <v>280</v>
      </c>
      <c r="B1818" s="4">
        <v>4</v>
      </c>
      <c r="C1818" s="4" t="s">
        <v>37</v>
      </c>
      <c r="D1818" s="4" t="s">
        <v>470</v>
      </c>
    </row>
    <row r="1819" spans="1:4">
      <c r="A1819" s="4">
        <v>281</v>
      </c>
      <c r="B1819" s="4">
        <v>4</v>
      </c>
      <c r="C1819" s="4" t="s">
        <v>37</v>
      </c>
      <c r="D1819" s="4" t="s">
        <v>470</v>
      </c>
    </row>
    <row r="1820" spans="1:4">
      <c r="A1820" s="4">
        <v>284</v>
      </c>
      <c r="B1820" s="4">
        <v>4</v>
      </c>
      <c r="C1820" s="4" t="s">
        <v>37</v>
      </c>
      <c r="D1820" s="4" t="s">
        <v>470</v>
      </c>
    </row>
    <row r="1821" spans="1:4">
      <c r="A1821" s="4">
        <v>986</v>
      </c>
      <c r="B1821" s="4">
        <v>7</v>
      </c>
      <c r="C1821" s="4" t="s">
        <v>60</v>
      </c>
      <c r="D1821" s="4" t="s">
        <v>471</v>
      </c>
    </row>
    <row r="1822" spans="1:4">
      <c r="A1822" s="4">
        <v>987</v>
      </c>
      <c r="B1822" s="4">
        <v>7</v>
      </c>
      <c r="C1822" s="4" t="s">
        <v>60</v>
      </c>
      <c r="D1822" s="4" t="s">
        <v>471</v>
      </c>
    </row>
    <row r="1823" spans="1:4">
      <c r="A1823" s="4">
        <v>988</v>
      </c>
      <c r="B1823" s="4">
        <v>7</v>
      </c>
      <c r="C1823" s="4" t="s">
        <v>60</v>
      </c>
      <c r="D1823" s="4" t="s">
        <v>471</v>
      </c>
    </row>
    <row r="1824" spans="1:4">
      <c r="A1824" s="4">
        <v>989</v>
      </c>
      <c r="B1824" s="4">
        <v>7</v>
      </c>
      <c r="C1824" s="4" t="s">
        <v>60</v>
      </c>
      <c r="D1824" s="4" t="s">
        <v>471</v>
      </c>
    </row>
    <row r="1825" spans="1:4">
      <c r="A1825" s="4">
        <v>990</v>
      </c>
      <c r="B1825" s="4">
        <v>7</v>
      </c>
      <c r="C1825" s="4" t="s">
        <v>60</v>
      </c>
      <c r="D1825" s="4" t="s">
        <v>471</v>
      </c>
    </row>
    <row r="1826" spans="1:4">
      <c r="A1826" s="4">
        <v>991</v>
      </c>
      <c r="B1826" s="4">
        <v>7</v>
      </c>
      <c r="C1826" s="4" t="s">
        <v>60</v>
      </c>
      <c r="D1826" s="4" t="s">
        <v>471</v>
      </c>
    </row>
    <row r="1827" spans="1:4">
      <c r="A1827" s="4">
        <v>992</v>
      </c>
      <c r="B1827" s="4">
        <v>7</v>
      </c>
      <c r="C1827" s="4" t="s">
        <v>60</v>
      </c>
      <c r="D1827" s="4" t="s">
        <v>471</v>
      </c>
    </row>
    <row r="1828" spans="1:4">
      <c r="A1828" s="4">
        <v>993</v>
      </c>
      <c r="B1828" s="4">
        <v>7</v>
      </c>
      <c r="C1828" s="4" t="s">
        <v>60</v>
      </c>
      <c r="D1828" s="4" t="s">
        <v>471</v>
      </c>
    </row>
    <row r="1829" spans="1:4">
      <c r="A1829" s="4">
        <v>994</v>
      </c>
      <c r="B1829" s="4">
        <v>7</v>
      </c>
      <c r="C1829" s="4" t="s">
        <v>60</v>
      </c>
      <c r="D1829" s="4" t="s">
        <v>471</v>
      </c>
    </row>
    <row r="1830" spans="1:4">
      <c r="A1830" s="4">
        <v>995</v>
      </c>
      <c r="B1830" s="4">
        <v>7</v>
      </c>
      <c r="C1830" s="4" t="s">
        <v>60</v>
      </c>
      <c r="D1830" s="4" t="s">
        <v>471</v>
      </c>
    </row>
    <row r="1831" spans="1:4">
      <c r="A1831" s="4">
        <v>109</v>
      </c>
      <c r="B1831" s="4">
        <v>3</v>
      </c>
      <c r="C1831" s="4" t="s">
        <v>31</v>
      </c>
      <c r="D1831" s="4" t="s">
        <v>472</v>
      </c>
    </row>
    <row r="1832" spans="1:4">
      <c r="A1832" s="4">
        <v>110</v>
      </c>
      <c r="B1832" s="4">
        <v>3</v>
      </c>
      <c r="C1832" s="4" t="s">
        <v>31</v>
      </c>
      <c r="D1832" s="4" t="s">
        <v>472</v>
      </c>
    </row>
    <row r="1833" spans="1:4">
      <c r="A1833" s="4">
        <v>111</v>
      </c>
      <c r="B1833" s="4">
        <v>3</v>
      </c>
      <c r="C1833" s="4" t="s">
        <v>31</v>
      </c>
      <c r="D1833" s="4" t="s">
        <v>472</v>
      </c>
    </row>
    <row r="1834" spans="1:4">
      <c r="A1834" s="4">
        <v>112</v>
      </c>
      <c r="B1834" s="4">
        <v>3</v>
      </c>
      <c r="C1834" s="4" t="s">
        <v>31</v>
      </c>
      <c r="D1834" s="4" t="s">
        <v>472</v>
      </c>
    </row>
    <row r="1835" spans="1:4">
      <c r="A1835" s="4">
        <v>113</v>
      </c>
      <c r="B1835" s="4">
        <v>3</v>
      </c>
      <c r="C1835" s="4" t="s">
        <v>31</v>
      </c>
      <c r="D1835" s="4" t="s">
        <v>472</v>
      </c>
    </row>
    <row r="1836" spans="1:4">
      <c r="A1836" s="4">
        <v>286</v>
      </c>
      <c r="B1836" s="4">
        <v>3</v>
      </c>
      <c r="C1836" s="4" t="s">
        <v>31</v>
      </c>
      <c r="D1836" s="4" t="s">
        <v>473</v>
      </c>
    </row>
    <row r="1837" spans="1:4">
      <c r="A1837" s="4">
        <v>317</v>
      </c>
      <c r="B1837" s="4">
        <v>3</v>
      </c>
      <c r="C1837" s="4" t="s">
        <v>31</v>
      </c>
      <c r="D1837" s="4" t="s">
        <v>473</v>
      </c>
    </row>
    <row r="1838" spans="1:4">
      <c r="A1838" s="4">
        <v>318</v>
      </c>
      <c r="B1838" s="4">
        <v>3</v>
      </c>
      <c r="C1838" s="4" t="s">
        <v>31</v>
      </c>
      <c r="D1838" s="4" t="s">
        <v>473</v>
      </c>
    </row>
    <row r="1839" spans="1:4">
      <c r="A1839" s="4">
        <v>319</v>
      </c>
      <c r="B1839" s="4">
        <v>3</v>
      </c>
      <c r="C1839" s="4" t="s">
        <v>31</v>
      </c>
      <c r="D1839" s="4" t="s">
        <v>473</v>
      </c>
    </row>
    <row r="1840" spans="1:4">
      <c r="A1840" s="4">
        <v>320</v>
      </c>
      <c r="B1840" s="4">
        <v>3</v>
      </c>
      <c r="C1840" s="4" t="s">
        <v>31</v>
      </c>
      <c r="D1840" s="4" t="s">
        <v>473</v>
      </c>
    </row>
    <row r="1841" spans="1:4">
      <c r="A1841" s="4">
        <v>321</v>
      </c>
      <c r="B1841" s="4">
        <v>3</v>
      </c>
      <c r="C1841" s="4" t="s">
        <v>31</v>
      </c>
      <c r="D1841" s="4" t="s">
        <v>473</v>
      </c>
    </row>
    <row r="1842" spans="1:4">
      <c r="A1842" s="4">
        <v>91</v>
      </c>
      <c r="B1842" s="4">
        <v>3</v>
      </c>
      <c r="C1842" s="4" t="s">
        <v>31</v>
      </c>
      <c r="D1842" s="4" t="s">
        <v>474</v>
      </c>
    </row>
    <row r="1843" spans="1:4">
      <c r="A1843" s="4">
        <v>92</v>
      </c>
      <c r="B1843" s="4">
        <v>3</v>
      </c>
      <c r="C1843" s="4" t="s">
        <v>31</v>
      </c>
      <c r="D1843" s="4" t="s">
        <v>474</v>
      </c>
    </row>
    <row r="1844" spans="1:4">
      <c r="A1844" s="4">
        <v>2206</v>
      </c>
      <c r="B1844" s="4">
        <v>1</v>
      </c>
      <c r="C1844" s="4" t="s">
        <v>81</v>
      </c>
      <c r="D1844" s="4" t="s">
        <v>475</v>
      </c>
    </row>
    <row r="1845" spans="1:4">
      <c r="A1845" s="4">
        <v>2207</v>
      </c>
      <c r="B1845" s="4">
        <v>1</v>
      </c>
      <c r="C1845" s="4" t="s">
        <v>81</v>
      </c>
      <c r="D1845" s="4" t="s">
        <v>475</v>
      </c>
    </row>
    <row r="1846" spans="1:4">
      <c r="A1846" s="4">
        <v>2208</v>
      </c>
      <c r="B1846" s="4">
        <v>1</v>
      </c>
      <c r="C1846" s="4" t="s">
        <v>81</v>
      </c>
      <c r="D1846" s="4" t="s">
        <v>475</v>
      </c>
    </row>
    <row r="1847" spans="1:4">
      <c r="A1847" s="4">
        <v>2209</v>
      </c>
      <c r="B1847" s="4">
        <v>1</v>
      </c>
      <c r="C1847" s="4" t="s">
        <v>81</v>
      </c>
      <c r="D1847" s="4" t="s">
        <v>475</v>
      </c>
    </row>
    <row r="1848" spans="1:4">
      <c r="A1848" s="4">
        <v>2210</v>
      </c>
      <c r="B1848" s="4">
        <v>1</v>
      </c>
      <c r="C1848" s="4" t="s">
        <v>81</v>
      </c>
      <c r="D1848" s="4" t="s">
        <v>475</v>
      </c>
    </row>
    <row r="1849" spans="1:4">
      <c r="A1849" s="4">
        <v>2444</v>
      </c>
      <c r="B1849" s="4">
        <v>15</v>
      </c>
      <c r="D1849" s="4" t="s">
        <v>476</v>
      </c>
    </row>
    <row r="1850" spans="1:4">
      <c r="A1850" s="4">
        <v>2445</v>
      </c>
      <c r="B1850" s="4">
        <v>15</v>
      </c>
      <c r="D1850" s="4" t="s">
        <v>476</v>
      </c>
    </row>
    <row r="1851" spans="1:4">
      <c r="A1851" s="4">
        <v>2446</v>
      </c>
      <c r="B1851" s="4">
        <v>15</v>
      </c>
      <c r="D1851" s="4" t="s">
        <v>476</v>
      </c>
    </row>
    <row r="1852" spans="1:4">
      <c r="A1852" s="4">
        <v>2447</v>
      </c>
      <c r="B1852" s="4">
        <v>15</v>
      </c>
      <c r="D1852" s="4" t="s">
        <v>476</v>
      </c>
    </row>
    <row r="1853" spans="1:4">
      <c r="A1853" s="4">
        <v>2448</v>
      </c>
      <c r="B1853" s="4">
        <v>15</v>
      </c>
      <c r="D1853" s="4" t="s">
        <v>476</v>
      </c>
    </row>
    <row r="1854" spans="1:4">
      <c r="A1854" s="4">
        <v>2449</v>
      </c>
      <c r="B1854" s="4">
        <v>15</v>
      </c>
      <c r="D1854" s="4" t="s">
        <v>476</v>
      </c>
    </row>
    <row r="1855" spans="1:4">
      <c r="A1855" s="4">
        <v>743</v>
      </c>
      <c r="B1855" s="4">
        <v>6</v>
      </c>
      <c r="C1855" s="4" t="s">
        <v>46</v>
      </c>
      <c r="D1855" s="4" t="s">
        <v>477</v>
      </c>
    </row>
    <row r="1856" spans="1:4">
      <c r="A1856" s="4">
        <v>775</v>
      </c>
      <c r="B1856" s="4">
        <v>6</v>
      </c>
      <c r="C1856" s="4" t="s">
        <v>46</v>
      </c>
      <c r="D1856" s="4" t="s">
        <v>477</v>
      </c>
    </row>
    <row r="1857" spans="1:4">
      <c r="A1857" s="4">
        <v>776</v>
      </c>
      <c r="B1857" s="4">
        <v>6</v>
      </c>
      <c r="C1857" s="4" t="s">
        <v>46</v>
      </c>
      <c r="D1857" s="4" t="s">
        <v>477</v>
      </c>
    </row>
    <row r="1858" spans="1:4">
      <c r="A1858" s="4">
        <v>777</v>
      </c>
      <c r="B1858" s="4">
        <v>6</v>
      </c>
      <c r="C1858" s="4" t="s">
        <v>46</v>
      </c>
      <c r="D1858" s="4" t="s">
        <v>477</v>
      </c>
    </row>
    <row r="1859" spans="1:4">
      <c r="A1859" s="4">
        <v>778</v>
      </c>
      <c r="B1859" s="4">
        <v>6</v>
      </c>
      <c r="C1859" s="4" t="s">
        <v>46</v>
      </c>
      <c r="D1859" s="4" t="s">
        <v>477</v>
      </c>
    </row>
    <row r="1860" spans="1:4">
      <c r="A1860" s="4">
        <v>779</v>
      </c>
      <c r="B1860" s="4">
        <v>6</v>
      </c>
      <c r="C1860" s="4" t="s">
        <v>46</v>
      </c>
      <c r="D1860" s="4" t="s">
        <v>477</v>
      </c>
    </row>
    <row r="1861" spans="1:4">
      <c r="A1861" s="4">
        <v>780</v>
      </c>
      <c r="B1861" s="4">
        <v>6</v>
      </c>
      <c r="C1861" s="4" t="s">
        <v>46</v>
      </c>
      <c r="D1861" s="4" t="s">
        <v>477</v>
      </c>
    </row>
    <row r="1862" spans="1:4">
      <c r="A1862" s="4">
        <v>1383</v>
      </c>
      <c r="B1862" s="4">
        <v>12</v>
      </c>
      <c r="C1862" s="4" t="s">
        <v>73</v>
      </c>
      <c r="D1862" s="4" t="s">
        <v>478</v>
      </c>
    </row>
    <row r="1863" spans="1:4">
      <c r="A1863" s="4">
        <v>1385</v>
      </c>
      <c r="B1863" s="4">
        <v>12</v>
      </c>
      <c r="C1863" s="4" t="s">
        <v>73</v>
      </c>
      <c r="D1863" s="4" t="s">
        <v>478</v>
      </c>
    </row>
    <row r="1864" spans="1:4">
      <c r="A1864" s="4">
        <v>1386</v>
      </c>
      <c r="B1864" s="4">
        <v>12</v>
      </c>
      <c r="C1864" s="4" t="s">
        <v>73</v>
      </c>
      <c r="D1864" s="4" t="s">
        <v>478</v>
      </c>
    </row>
    <row r="1865" spans="1:4">
      <c r="A1865" s="4">
        <v>1387</v>
      </c>
      <c r="B1865" s="4">
        <v>12</v>
      </c>
      <c r="C1865" s="4" t="s">
        <v>73</v>
      </c>
      <c r="D1865" s="4" t="s">
        <v>478</v>
      </c>
    </row>
    <row r="1866" spans="1:4">
      <c r="A1866" s="4">
        <v>1388</v>
      </c>
      <c r="B1866" s="4">
        <v>12</v>
      </c>
      <c r="C1866" s="4" t="s">
        <v>73</v>
      </c>
      <c r="D1866" s="4" t="s">
        <v>478</v>
      </c>
    </row>
    <row r="1867" spans="1:4">
      <c r="A1867" s="4">
        <v>1389</v>
      </c>
      <c r="B1867" s="4">
        <v>12</v>
      </c>
      <c r="C1867" s="4" t="s">
        <v>73</v>
      </c>
      <c r="D1867" s="4" t="s">
        <v>478</v>
      </c>
    </row>
    <row r="1868" spans="1:4">
      <c r="A1868" s="4">
        <v>1711</v>
      </c>
      <c r="B1868" s="4">
        <v>1</v>
      </c>
      <c r="C1868" s="4" t="s">
        <v>78</v>
      </c>
      <c r="D1868" s="4" t="s">
        <v>479</v>
      </c>
    </row>
    <row r="1869" spans="1:4">
      <c r="A1869" s="4">
        <v>1712</v>
      </c>
      <c r="B1869" s="4">
        <v>1</v>
      </c>
      <c r="C1869" s="4" t="s">
        <v>78</v>
      </c>
      <c r="D1869" s="4" t="s">
        <v>479</v>
      </c>
    </row>
    <row r="1870" spans="1:4">
      <c r="A1870" s="4">
        <v>361</v>
      </c>
      <c r="B1870" s="4">
        <v>3</v>
      </c>
      <c r="C1870" s="4" t="s">
        <v>28</v>
      </c>
      <c r="D1870" s="4" t="s">
        <v>480</v>
      </c>
    </row>
    <row r="1871" spans="1:4">
      <c r="A1871" s="4">
        <v>268</v>
      </c>
      <c r="B1871" s="4">
        <v>4</v>
      </c>
      <c r="C1871" s="4" t="s">
        <v>37</v>
      </c>
      <c r="D1871" s="4" t="s">
        <v>480</v>
      </c>
    </row>
    <row r="1872" spans="1:4">
      <c r="A1872" s="4">
        <v>277</v>
      </c>
      <c r="B1872" s="4">
        <v>4</v>
      </c>
      <c r="C1872" s="4" t="s">
        <v>37</v>
      </c>
      <c r="D1872" s="4" t="s">
        <v>480</v>
      </c>
    </row>
    <row r="1873" spans="1:4">
      <c r="A1873" s="4">
        <v>278</v>
      </c>
      <c r="B1873" s="4">
        <v>4</v>
      </c>
      <c r="C1873" s="4" t="s">
        <v>37</v>
      </c>
      <c r="D1873" s="4" t="s">
        <v>480</v>
      </c>
    </row>
    <row r="1874" spans="1:4">
      <c r="A1874" s="4">
        <v>1990</v>
      </c>
      <c r="B1874" s="4">
        <v>10</v>
      </c>
      <c r="C1874" s="4" t="s">
        <v>55</v>
      </c>
      <c r="D1874" s="4" t="s">
        <v>481</v>
      </c>
    </row>
    <row r="1875" spans="1:4">
      <c r="A1875" s="4">
        <v>1991</v>
      </c>
      <c r="B1875" s="4">
        <v>10</v>
      </c>
      <c r="C1875" s="4" t="s">
        <v>55</v>
      </c>
      <c r="D1875" s="4" t="s">
        <v>481</v>
      </c>
    </row>
    <row r="1876" spans="1:4">
      <c r="A1876" s="4">
        <v>1992</v>
      </c>
      <c r="B1876" s="4">
        <v>10</v>
      </c>
      <c r="C1876" s="4" t="s">
        <v>55</v>
      </c>
      <c r="D1876" s="4" t="s">
        <v>481</v>
      </c>
    </row>
    <row r="1877" spans="1:4">
      <c r="A1877" s="4">
        <v>1993</v>
      </c>
      <c r="B1877" s="4">
        <v>10</v>
      </c>
      <c r="C1877" s="4" t="s">
        <v>55</v>
      </c>
      <c r="D1877" s="4" t="s">
        <v>481</v>
      </c>
    </row>
    <row r="1878" spans="1:4">
      <c r="A1878" s="4">
        <v>1994</v>
      </c>
      <c r="B1878" s="4">
        <v>10</v>
      </c>
      <c r="C1878" s="4" t="s">
        <v>55</v>
      </c>
      <c r="D1878" s="4" t="s">
        <v>481</v>
      </c>
    </row>
    <row r="1879" spans="1:4">
      <c r="A1879" s="4">
        <v>1232</v>
      </c>
      <c r="B1879" s="4">
        <v>8</v>
      </c>
      <c r="C1879" s="4" t="s">
        <v>67</v>
      </c>
      <c r="D1879" s="4" t="s">
        <v>482</v>
      </c>
    </row>
    <row r="1880" spans="1:4">
      <c r="A1880" s="4">
        <v>1233</v>
      </c>
      <c r="B1880" s="4">
        <v>8</v>
      </c>
      <c r="C1880" s="4" t="s">
        <v>67</v>
      </c>
      <c r="D1880" s="4" t="s">
        <v>482</v>
      </c>
    </row>
    <row r="1881" spans="1:4">
      <c r="A1881" s="4">
        <v>1234</v>
      </c>
      <c r="B1881" s="4">
        <v>8</v>
      </c>
      <c r="C1881" s="4" t="s">
        <v>67</v>
      </c>
      <c r="D1881" s="4" t="s">
        <v>482</v>
      </c>
    </row>
    <row r="1882" spans="1:4">
      <c r="A1882" s="4">
        <v>1235</v>
      </c>
      <c r="B1882" s="4">
        <v>8</v>
      </c>
      <c r="C1882" s="4" t="s">
        <v>67</v>
      </c>
      <c r="D1882" s="4" t="s">
        <v>482</v>
      </c>
    </row>
    <row r="1883" spans="1:4">
      <c r="A1883" s="4">
        <v>1171</v>
      </c>
      <c r="B1883" s="4">
        <v>7</v>
      </c>
      <c r="C1883" s="4" t="s">
        <v>57</v>
      </c>
      <c r="D1883" s="4" t="s">
        <v>483</v>
      </c>
    </row>
    <row r="1884" spans="1:4">
      <c r="A1884" s="4">
        <v>1172</v>
      </c>
      <c r="B1884" s="4">
        <v>7</v>
      </c>
      <c r="C1884" s="4" t="s">
        <v>57</v>
      </c>
      <c r="D1884" s="4" t="s">
        <v>483</v>
      </c>
    </row>
    <row r="1885" spans="1:4">
      <c r="A1885" s="4">
        <v>1173</v>
      </c>
      <c r="B1885" s="4">
        <v>7</v>
      </c>
      <c r="C1885" s="4" t="s">
        <v>57</v>
      </c>
      <c r="D1885" s="4" t="s">
        <v>483</v>
      </c>
    </row>
    <row r="1886" spans="1:4">
      <c r="A1886" s="4">
        <v>1174</v>
      </c>
      <c r="B1886" s="4">
        <v>7</v>
      </c>
      <c r="C1886" s="4" t="s">
        <v>57</v>
      </c>
      <c r="D1886" s="4" t="s">
        <v>483</v>
      </c>
    </row>
    <row r="1887" spans="1:4">
      <c r="A1887" s="4">
        <v>1187</v>
      </c>
      <c r="B1887" s="4">
        <v>7</v>
      </c>
      <c r="C1887" s="4" t="s">
        <v>57</v>
      </c>
      <c r="D1887" s="4" t="s">
        <v>483</v>
      </c>
    </row>
    <row r="1888" spans="1:4">
      <c r="A1888" s="4">
        <v>1188</v>
      </c>
      <c r="B1888" s="4">
        <v>7</v>
      </c>
      <c r="C1888" s="4" t="s">
        <v>57</v>
      </c>
      <c r="D1888" s="4" t="s">
        <v>483</v>
      </c>
    </row>
    <row r="1889" spans="1:4">
      <c r="A1889" s="4">
        <v>1189</v>
      </c>
      <c r="B1889" s="4">
        <v>7</v>
      </c>
      <c r="C1889" s="4" t="s">
        <v>57</v>
      </c>
      <c r="D1889" s="4" t="s">
        <v>483</v>
      </c>
    </row>
    <row r="1890" spans="1:4">
      <c r="A1890" s="4">
        <v>1190</v>
      </c>
      <c r="B1890" s="4">
        <v>7</v>
      </c>
      <c r="C1890" s="4" t="s">
        <v>57</v>
      </c>
      <c r="D1890" s="4" t="s">
        <v>483</v>
      </c>
    </row>
    <row r="1891" spans="1:4">
      <c r="A1891" s="4">
        <v>29</v>
      </c>
      <c r="B1891" s="4">
        <v>2</v>
      </c>
      <c r="C1891" s="4" t="s">
        <v>30</v>
      </c>
      <c r="D1891" s="4" t="s">
        <v>484</v>
      </c>
    </row>
    <row r="1892" spans="1:4">
      <c r="A1892" s="4">
        <v>130</v>
      </c>
      <c r="B1892" s="4">
        <v>2</v>
      </c>
      <c r="C1892" s="4" t="s">
        <v>32</v>
      </c>
      <c r="D1892" s="4" t="s">
        <v>484</v>
      </c>
    </row>
    <row r="1893" spans="1:4">
      <c r="A1893" s="4">
        <v>131</v>
      </c>
      <c r="B1893" s="4">
        <v>2</v>
      </c>
      <c r="C1893" s="4" t="s">
        <v>32</v>
      </c>
      <c r="D1893" s="4" t="s">
        <v>484</v>
      </c>
    </row>
    <row r="1894" spans="1:4">
      <c r="A1894" s="4">
        <v>2178</v>
      </c>
      <c r="B1894" s="4">
        <v>2</v>
      </c>
      <c r="C1894" s="4" t="s">
        <v>89</v>
      </c>
      <c r="D1894" s="4" t="s">
        <v>485</v>
      </c>
    </row>
    <row r="1895" spans="1:4">
      <c r="A1895" s="4">
        <v>2179</v>
      </c>
      <c r="B1895" s="4">
        <v>2</v>
      </c>
      <c r="C1895" s="4" t="s">
        <v>89</v>
      </c>
      <c r="D1895" s="4" t="s">
        <v>485</v>
      </c>
    </row>
    <row r="1896" spans="1:4">
      <c r="A1896" s="4">
        <v>2180</v>
      </c>
      <c r="B1896" s="4">
        <v>2</v>
      </c>
      <c r="C1896" s="4" t="s">
        <v>89</v>
      </c>
      <c r="D1896" s="4" t="s">
        <v>485</v>
      </c>
    </row>
    <row r="1897" spans="1:4">
      <c r="A1897" s="4">
        <v>2181</v>
      </c>
      <c r="B1897" s="4">
        <v>2</v>
      </c>
      <c r="C1897" s="4" t="s">
        <v>89</v>
      </c>
      <c r="D1897" s="4" t="s">
        <v>485</v>
      </c>
    </row>
    <row r="1898" spans="1:4">
      <c r="A1898" s="4">
        <v>2008</v>
      </c>
      <c r="B1898" s="4">
        <v>10</v>
      </c>
      <c r="C1898" s="4" t="s">
        <v>55</v>
      </c>
      <c r="D1898" s="4" t="s">
        <v>486</v>
      </c>
    </row>
    <row r="1899" spans="1:4">
      <c r="A1899" s="4">
        <v>2009</v>
      </c>
      <c r="B1899" s="4">
        <v>10</v>
      </c>
      <c r="C1899" s="4" t="s">
        <v>55</v>
      </c>
      <c r="D1899" s="4" t="s">
        <v>486</v>
      </c>
    </row>
    <row r="1900" spans="1:4">
      <c r="A1900" s="4">
        <v>2010</v>
      </c>
      <c r="B1900" s="4">
        <v>10</v>
      </c>
      <c r="C1900" s="4" t="s">
        <v>55</v>
      </c>
      <c r="D1900" s="4" t="s">
        <v>486</v>
      </c>
    </row>
    <row r="1901" spans="1:4">
      <c r="A1901" s="4">
        <v>2011</v>
      </c>
      <c r="B1901" s="4">
        <v>10</v>
      </c>
      <c r="C1901" s="4" t="s">
        <v>55</v>
      </c>
      <c r="D1901" s="4" t="s">
        <v>486</v>
      </c>
    </row>
    <row r="1902" spans="1:4">
      <c r="A1902" s="4">
        <v>2012</v>
      </c>
      <c r="B1902" s="4">
        <v>10</v>
      </c>
      <c r="C1902" s="4" t="s">
        <v>55</v>
      </c>
      <c r="D1902" s="4" t="s">
        <v>486</v>
      </c>
    </row>
    <row r="1903" spans="1:4">
      <c r="A1903" s="4">
        <v>1694</v>
      </c>
      <c r="B1903" s="4">
        <v>9</v>
      </c>
      <c r="C1903" s="4" t="s">
        <v>64</v>
      </c>
      <c r="D1903" s="4" t="s">
        <v>487</v>
      </c>
    </row>
    <row r="1904" spans="1:4">
      <c r="A1904" s="4">
        <v>1695</v>
      </c>
      <c r="B1904" s="4">
        <v>9</v>
      </c>
      <c r="C1904" s="4" t="s">
        <v>64</v>
      </c>
      <c r="D1904" s="4" t="s">
        <v>487</v>
      </c>
    </row>
    <row r="1905" spans="1:4">
      <c r="A1905" s="4">
        <v>1696</v>
      </c>
      <c r="B1905" s="4">
        <v>9</v>
      </c>
      <c r="C1905" s="4" t="s">
        <v>64</v>
      </c>
      <c r="D1905" s="4" t="s">
        <v>487</v>
      </c>
    </row>
    <row r="1906" spans="1:4">
      <c r="A1906" s="4">
        <v>1697</v>
      </c>
      <c r="B1906" s="4">
        <v>9</v>
      </c>
      <c r="C1906" s="4" t="s">
        <v>64</v>
      </c>
      <c r="D1906" s="4" t="s">
        <v>487</v>
      </c>
    </row>
    <row r="1907" spans="1:4">
      <c r="A1907" s="4">
        <v>2345</v>
      </c>
      <c r="B1907" s="4">
        <v>12</v>
      </c>
      <c r="C1907" s="4" t="s">
        <v>69</v>
      </c>
      <c r="D1907" s="4" t="s">
        <v>488</v>
      </c>
    </row>
    <row r="1908" spans="1:4">
      <c r="A1908" s="4">
        <v>2346</v>
      </c>
      <c r="B1908" s="4">
        <v>13</v>
      </c>
      <c r="C1908" s="4" t="s">
        <v>69</v>
      </c>
      <c r="D1908" s="4" t="s">
        <v>488</v>
      </c>
    </row>
    <row r="1909" spans="1:4">
      <c r="A1909" s="4">
        <v>2087</v>
      </c>
      <c r="B1909" s="4">
        <v>13</v>
      </c>
      <c r="C1909" s="4" t="s">
        <v>69</v>
      </c>
      <c r="D1909" s="4" t="s">
        <v>489</v>
      </c>
    </row>
    <row r="1910" spans="1:4">
      <c r="A1910" s="4">
        <v>2088</v>
      </c>
      <c r="B1910" s="4">
        <v>13</v>
      </c>
      <c r="C1910" s="4" t="s">
        <v>69</v>
      </c>
      <c r="D1910" s="4" t="s">
        <v>489</v>
      </c>
    </row>
    <row r="1911" spans="1:4">
      <c r="A1911" s="4">
        <v>2089</v>
      </c>
      <c r="B1911" s="4">
        <v>13</v>
      </c>
      <c r="C1911" s="4" t="s">
        <v>69</v>
      </c>
      <c r="D1911" s="4" t="s">
        <v>489</v>
      </c>
    </row>
    <row r="1912" spans="1:4">
      <c r="A1912" s="4">
        <v>2090</v>
      </c>
      <c r="B1912" s="4">
        <v>13</v>
      </c>
      <c r="C1912" s="4" t="s">
        <v>69</v>
      </c>
      <c r="D1912" s="4" t="s">
        <v>489</v>
      </c>
    </row>
    <row r="1913" spans="1:4">
      <c r="A1913" s="4">
        <v>2091</v>
      </c>
      <c r="B1913" s="4">
        <v>13</v>
      </c>
      <c r="C1913" s="4" t="s">
        <v>69</v>
      </c>
      <c r="D1913" s="4" t="s">
        <v>489</v>
      </c>
    </row>
    <row r="1914" spans="1:4">
      <c r="A1914" s="4">
        <v>2370</v>
      </c>
      <c r="B1914" s="4">
        <v>14</v>
      </c>
      <c r="C1914" s="4" t="s">
        <v>83</v>
      </c>
      <c r="D1914" s="4" t="s">
        <v>490</v>
      </c>
    </row>
    <row r="1915" spans="1:4">
      <c r="A1915" s="4">
        <v>2371</v>
      </c>
      <c r="B1915" s="4">
        <v>14</v>
      </c>
      <c r="C1915" s="4" t="s">
        <v>83</v>
      </c>
      <c r="D1915" s="4" t="s">
        <v>490</v>
      </c>
    </row>
    <row r="1916" spans="1:4">
      <c r="A1916" s="4">
        <v>2372</v>
      </c>
      <c r="B1916" s="4">
        <v>14</v>
      </c>
      <c r="C1916" s="4" t="s">
        <v>83</v>
      </c>
      <c r="D1916" s="4" t="s">
        <v>490</v>
      </c>
    </row>
    <row r="1917" spans="1:4">
      <c r="A1917" s="4">
        <v>2373</v>
      </c>
      <c r="B1917" s="4">
        <v>14</v>
      </c>
      <c r="C1917" s="4" t="s">
        <v>83</v>
      </c>
      <c r="D1917" s="4" t="s">
        <v>490</v>
      </c>
    </row>
    <row r="1918" spans="1:4">
      <c r="A1918" s="4">
        <v>2374</v>
      </c>
      <c r="B1918" s="4">
        <v>14</v>
      </c>
      <c r="C1918" s="4" t="s">
        <v>83</v>
      </c>
      <c r="D1918" s="4" t="s">
        <v>490</v>
      </c>
    </row>
    <row r="1919" spans="1:4">
      <c r="A1919" s="4">
        <v>2375</v>
      </c>
      <c r="B1919" s="4">
        <v>14</v>
      </c>
      <c r="C1919" s="4" t="s">
        <v>83</v>
      </c>
      <c r="D1919" s="4" t="s">
        <v>490</v>
      </c>
    </row>
    <row r="1920" spans="1:4">
      <c r="A1920" s="4">
        <v>2376</v>
      </c>
      <c r="B1920" s="4">
        <v>14</v>
      </c>
      <c r="C1920" s="4" t="s">
        <v>83</v>
      </c>
      <c r="D1920" s="4" t="s">
        <v>491</v>
      </c>
    </row>
    <row r="1921" spans="1:4">
      <c r="A1921" s="4">
        <v>2377</v>
      </c>
      <c r="B1921" s="4">
        <v>14</v>
      </c>
      <c r="C1921" s="4" t="s">
        <v>83</v>
      </c>
      <c r="D1921" s="4" t="s">
        <v>491</v>
      </c>
    </row>
    <row r="1922" spans="1:4">
      <c r="A1922" s="4">
        <v>2378</v>
      </c>
      <c r="B1922" s="4">
        <v>14</v>
      </c>
      <c r="C1922" s="4" t="s">
        <v>83</v>
      </c>
      <c r="D1922" s="4" t="s">
        <v>491</v>
      </c>
    </row>
    <row r="1923" spans="1:4">
      <c r="A1923" s="4">
        <v>2379</v>
      </c>
      <c r="B1923" s="4">
        <v>14</v>
      </c>
      <c r="C1923" s="4" t="s">
        <v>83</v>
      </c>
      <c r="D1923" s="4" t="s">
        <v>491</v>
      </c>
    </row>
    <row r="1924" spans="1:4">
      <c r="A1924" s="4">
        <v>2380</v>
      </c>
      <c r="B1924" s="4">
        <v>14</v>
      </c>
      <c r="C1924" s="4" t="s">
        <v>83</v>
      </c>
      <c r="D1924" s="4" t="s">
        <v>491</v>
      </c>
    </row>
    <row r="1925" spans="1:4">
      <c r="A1925" s="4">
        <v>2381</v>
      </c>
      <c r="B1925" s="4">
        <v>14</v>
      </c>
      <c r="C1925" s="4" t="s">
        <v>83</v>
      </c>
      <c r="D1925" s="4" t="s">
        <v>491</v>
      </c>
    </row>
    <row r="1926" spans="1:4">
      <c r="A1926" s="4">
        <v>1236</v>
      </c>
      <c r="B1926" s="4">
        <v>8</v>
      </c>
      <c r="C1926" s="4" t="s">
        <v>67</v>
      </c>
      <c r="D1926" s="4" t="s">
        <v>492</v>
      </c>
    </row>
    <row r="1927" spans="1:4">
      <c r="A1927" s="4">
        <v>1237</v>
      </c>
      <c r="B1927" s="4">
        <v>8</v>
      </c>
      <c r="C1927" s="4" t="s">
        <v>67</v>
      </c>
      <c r="D1927" s="4" t="s">
        <v>492</v>
      </c>
    </row>
    <row r="1928" spans="1:4">
      <c r="A1928" s="4">
        <v>1238</v>
      </c>
      <c r="B1928" s="4">
        <v>8</v>
      </c>
      <c r="C1928" s="4" t="s">
        <v>67</v>
      </c>
      <c r="D1928" s="4" t="s">
        <v>492</v>
      </c>
    </row>
    <row r="1929" spans="1:4">
      <c r="A1929" s="4">
        <v>1239</v>
      </c>
      <c r="B1929" s="4">
        <v>8</v>
      </c>
      <c r="C1929" s="4" t="s">
        <v>67</v>
      </c>
      <c r="D1929" s="4" t="s">
        <v>492</v>
      </c>
    </row>
    <row r="1930" spans="1:4">
      <c r="A1930" s="4">
        <v>1240</v>
      </c>
      <c r="B1930" s="4">
        <v>8</v>
      </c>
      <c r="C1930" s="4" t="s">
        <v>67</v>
      </c>
      <c r="D1930" s="4" t="s">
        <v>492</v>
      </c>
    </row>
    <row r="1931" spans="1:4">
      <c r="A1931" s="4">
        <v>1241</v>
      </c>
      <c r="B1931" s="4">
        <v>8</v>
      </c>
      <c r="C1931" s="4" t="s">
        <v>67</v>
      </c>
      <c r="D1931" s="4" t="s">
        <v>493</v>
      </c>
    </row>
    <row r="1932" spans="1:4">
      <c r="A1932" s="4">
        <v>1242</v>
      </c>
      <c r="B1932" s="4">
        <v>8</v>
      </c>
      <c r="C1932" s="4" t="s">
        <v>67</v>
      </c>
      <c r="D1932" s="4" t="s">
        <v>493</v>
      </c>
    </row>
    <row r="1933" spans="1:4">
      <c r="A1933" s="4">
        <v>1243</v>
      </c>
      <c r="B1933" s="4">
        <v>8</v>
      </c>
      <c r="C1933" s="4" t="s">
        <v>67</v>
      </c>
      <c r="D1933" s="4" t="s">
        <v>493</v>
      </c>
    </row>
    <row r="1934" spans="1:4">
      <c r="A1934" s="4">
        <v>1244</v>
      </c>
      <c r="B1934" s="4">
        <v>8</v>
      </c>
      <c r="C1934" s="4" t="s">
        <v>67</v>
      </c>
      <c r="D1934" s="4" t="s">
        <v>493</v>
      </c>
    </row>
    <row r="1935" spans="1:4">
      <c r="A1935" s="4">
        <v>1245</v>
      </c>
      <c r="B1935" s="4">
        <v>8</v>
      </c>
      <c r="C1935" s="4" t="s">
        <v>67</v>
      </c>
      <c r="D1935" s="4" t="s">
        <v>493</v>
      </c>
    </row>
    <row r="1936" spans="1:4">
      <c r="A1936" s="4">
        <v>831</v>
      </c>
      <c r="B1936" s="4">
        <v>1</v>
      </c>
      <c r="C1936" s="4" t="s">
        <v>29</v>
      </c>
      <c r="D1936" s="4" t="s">
        <v>494</v>
      </c>
    </row>
    <row r="1937" spans="1:4">
      <c r="A1937" s="4">
        <v>832</v>
      </c>
      <c r="B1937" s="4">
        <v>1</v>
      </c>
      <c r="C1937" s="4" t="s">
        <v>29</v>
      </c>
      <c r="D1937" s="4" t="s">
        <v>494</v>
      </c>
    </row>
    <row r="1938" spans="1:4">
      <c r="A1938" s="4">
        <v>833</v>
      </c>
      <c r="B1938" s="4">
        <v>1</v>
      </c>
      <c r="C1938" s="4" t="s">
        <v>29</v>
      </c>
      <c r="D1938" s="4" t="s">
        <v>494</v>
      </c>
    </row>
    <row r="1939" spans="1:4">
      <c r="A1939" s="4">
        <v>1679</v>
      </c>
      <c r="B1939" s="4">
        <v>9</v>
      </c>
      <c r="C1939" s="4" t="s">
        <v>64</v>
      </c>
      <c r="D1939" s="4" t="s">
        <v>495</v>
      </c>
    </row>
    <row r="1940" spans="1:4">
      <c r="A1940" s="4">
        <v>1680</v>
      </c>
      <c r="B1940" s="4">
        <v>9</v>
      </c>
      <c r="C1940" s="4" t="s">
        <v>64</v>
      </c>
      <c r="D1940" s="4" t="s">
        <v>495</v>
      </c>
    </row>
    <row r="1941" spans="1:4">
      <c r="A1941" s="4">
        <v>1681</v>
      </c>
      <c r="B1941" s="4">
        <v>9</v>
      </c>
      <c r="C1941" s="4" t="s">
        <v>64</v>
      </c>
      <c r="D1941" s="4" t="s">
        <v>495</v>
      </c>
    </row>
    <row r="1942" spans="1:4">
      <c r="A1942" s="4">
        <v>1682</v>
      </c>
      <c r="B1942" s="4">
        <v>9</v>
      </c>
      <c r="C1942" s="4" t="s">
        <v>64</v>
      </c>
      <c r="D1942" s="4" t="s">
        <v>495</v>
      </c>
    </row>
    <row r="1943" spans="1:4">
      <c r="A1943" s="4">
        <v>1683</v>
      </c>
      <c r="B1943" s="4">
        <v>9</v>
      </c>
      <c r="C1943" s="4" t="s">
        <v>64</v>
      </c>
      <c r="D1943" s="4" t="s">
        <v>495</v>
      </c>
    </row>
    <row r="1944" spans="1:4">
      <c r="A1944" s="4">
        <v>1684</v>
      </c>
      <c r="B1944" s="4">
        <v>9</v>
      </c>
      <c r="C1944" s="4" t="s">
        <v>64</v>
      </c>
      <c r="D1944" s="4" t="s">
        <v>495</v>
      </c>
    </row>
    <row r="1945" spans="1:4">
      <c r="A1945" s="4">
        <v>1951</v>
      </c>
      <c r="B1945" s="4">
        <v>13</v>
      </c>
      <c r="C1945" s="4" t="s">
        <v>86</v>
      </c>
      <c r="D1945" s="4" t="s">
        <v>496</v>
      </c>
    </row>
    <row r="1946" spans="1:4">
      <c r="A1946" s="4">
        <v>2291</v>
      </c>
      <c r="B1946" s="4">
        <v>13</v>
      </c>
      <c r="C1946" s="4" t="s">
        <v>86</v>
      </c>
      <c r="D1946" s="4" t="s">
        <v>496</v>
      </c>
    </row>
    <row r="1947" spans="1:4">
      <c r="A1947" s="4">
        <v>2289</v>
      </c>
      <c r="B1947" s="4">
        <v>14</v>
      </c>
      <c r="C1947" s="4" t="s">
        <v>86</v>
      </c>
      <c r="D1947" s="4" t="s">
        <v>496</v>
      </c>
    </row>
    <row r="1948" spans="1:4">
      <c r="A1948" s="4">
        <v>2290</v>
      </c>
      <c r="B1948" s="4">
        <v>14</v>
      </c>
      <c r="C1948" s="4" t="s">
        <v>86</v>
      </c>
      <c r="D1948" s="4" t="s">
        <v>496</v>
      </c>
    </row>
    <row r="1949" spans="1:4">
      <c r="A1949" s="4">
        <v>1142</v>
      </c>
      <c r="B1949" s="4">
        <v>7</v>
      </c>
      <c r="C1949" s="4" t="s">
        <v>63</v>
      </c>
      <c r="D1949" s="4" t="s">
        <v>497</v>
      </c>
    </row>
    <row r="1950" spans="1:4">
      <c r="A1950" s="4">
        <v>1143</v>
      </c>
      <c r="B1950" s="4">
        <v>7</v>
      </c>
      <c r="C1950" s="4" t="s">
        <v>63</v>
      </c>
      <c r="D1950" s="4" t="s">
        <v>497</v>
      </c>
    </row>
    <row r="1951" spans="1:4">
      <c r="A1951" s="4">
        <v>1144</v>
      </c>
      <c r="B1951" s="4">
        <v>7</v>
      </c>
      <c r="C1951" s="4" t="s">
        <v>63</v>
      </c>
      <c r="D1951" s="4" t="s">
        <v>497</v>
      </c>
    </row>
    <row r="1952" spans="1:4">
      <c r="A1952" s="4">
        <v>1145</v>
      </c>
      <c r="B1952" s="4">
        <v>7</v>
      </c>
      <c r="C1952" s="4" t="s">
        <v>63</v>
      </c>
      <c r="D1952" s="4" t="s">
        <v>497</v>
      </c>
    </row>
    <row r="1953" spans="1:4">
      <c r="A1953" s="4">
        <v>1146</v>
      </c>
      <c r="B1953" s="4">
        <v>7</v>
      </c>
      <c r="C1953" s="4" t="s">
        <v>63</v>
      </c>
      <c r="D1953" s="4" t="s">
        <v>497</v>
      </c>
    </row>
    <row r="1954" spans="1:4">
      <c r="A1954" s="4">
        <v>2526</v>
      </c>
      <c r="B1954" s="4">
        <v>7</v>
      </c>
      <c r="C1954" s="4" t="s">
        <v>63</v>
      </c>
      <c r="D1954" s="4" t="s">
        <v>497</v>
      </c>
    </row>
    <row r="1955" spans="1:4">
      <c r="A1955" s="4">
        <v>795</v>
      </c>
      <c r="B1955" s="4">
        <v>6</v>
      </c>
      <c r="C1955" s="4" t="s">
        <v>46</v>
      </c>
      <c r="D1955" s="4" t="s">
        <v>498</v>
      </c>
    </row>
    <row r="1956" spans="1:4">
      <c r="A1956" s="4">
        <v>796</v>
      </c>
      <c r="B1956" s="4">
        <v>6</v>
      </c>
      <c r="C1956" s="4" t="s">
        <v>46</v>
      </c>
      <c r="D1956" s="4" t="s">
        <v>498</v>
      </c>
    </row>
    <row r="1957" spans="1:4">
      <c r="A1957" s="4">
        <v>797</v>
      </c>
      <c r="B1957" s="4">
        <v>6</v>
      </c>
      <c r="C1957" s="4" t="s">
        <v>46</v>
      </c>
      <c r="D1957" s="4" t="s">
        <v>498</v>
      </c>
    </row>
    <row r="1958" spans="1:4">
      <c r="A1958" s="4">
        <v>798</v>
      </c>
      <c r="B1958" s="4">
        <v>6</v>
      </c>
      <c r="C1958" s="4" t="s">
        <v>46</v>
      </c>
      <c r="D1958" s="4" t="s">
        <v>498</v>
      </c>
    </row>
    <row r="1959" spans="1:4">
      <c r="A1959" s="4">
        <v>799</v>
      </c>
      <c r="B1959" s="4">
        <v>6</v>
      </c>
      <c r="C1959" s="4" t="s">
        <v>46</v>
      </c>
      <c r="D1959" s="4" t="s">
        <v>498</v>
      </c>
    </row>
    <row r="1960" spans="1:4">
      <c r="A1960" s="4">
        <v>800</v>
      </c>
      <c r="B1960" s="4">
        <v>6</v>
      </c>
      <c r="C1960" s="4" t="s">
        <v>46</v>
      </c>
      <c r="D1960" s="4" t="s">
        <v>498</v>
      </c>
    </row>
    <row r="1961" spans="1:4">
      <c r="A1961" s="4">
        <v>510</v>
      </c>
      <c r="B1961" s="4">
        <v>6</v>
      </c>
      <c r="C1961" s="4" t="s">
        <v>46</v>
      </c>
      <c r="D1961" s="4" t="s">
        <v>499</v>
      </c>
    </row>
    <row r="1962" spans="1:4">
      <c r="A1962" s="4">
        <v>534</v>
      </c>
      <c r="B1962" s="4">
        <v>6</v>
      </c>
      <c r="C1962" s="4" t="s">
        <v>46</v>
      </c>
      <c r="D1962" s="4" t="s">
        <v>499</v>
      </c>
    </row>
    <row r="1963" spans="1:4">
      <c r="A1963" s="4">
        <v>767</v>
      </c>
      <c r="B1963" s="4">
        <v>6</v>
      </c>
      <c r="C1963" s="4" t="s">
        <v>46</v>
      </c>
      <c r="D1963" s="4" t="s">
        <v>499</v>
      </c>
    </row>
    <row r="1964" spans="1:4">
      <c r="A1964" s="4">
        <v>768</v>
      </c>
      <c r="B1964" s="4">
        <v>6</v>
      </c>
      <c r="C1964" s="4" t="s">
        <v>46</v>
      </c>
      <c r="D1964" s="4" t="s">
        <v>499</v>
      </c>
    </row>
    <row r="1965" spans="1:4">
      <c r="A1965" s="4">
        <v>801</v>
      </c>
      <c r="B1965" s="4">
        <v>6</v>
      </c>
      <c r="C1965" s="4" t="s">
        <v>46</v>
      </c>
      <c r="D1965" s="4" t="s">
        <v>499</v>
      </c>
    </row>
    <row r="1966" spans="1:4">
      <c r="A1966" s="4">
        <v>802</v>
      </c>
      <c r="B1966" s="4">
        <v>6</v>
      </c>
      <c r="C1966" s="4" t="s">
        <v>46</v>
      </c>
      <c r="D1966" s="4" t="s">
        <v>499</v>
      </c>
    </row>
    <row r="1967" spans="1:4">
      <c r="A1967" s="4">
        <v>2046</v>
      </c>
      <c r="B1967" s="4">
        <v>10</v>
      </c>
      <c r="C1967" s="4" t="s">
        <v>87</v>
      </c>
      <c r="D1967" s="4" t="s">
        <v>500</v>
      </c>
    </row>
    <row r="1968" spans="1:4">
      <c r="A1968" s="4">
        <v>2047</v>
      </c>
      <c r="B1968" s="4">
        <v>10</v>
      </c>
      <c r="C1968" s="4" t="s">
        <v>87</v>
      </c>
      <c r="D1968" s="4" t="s">
        <v>500</v>
      </c>
    </row>
    <row r="1969" spans="1:4">
      <c r="A1969" s="4">
        <v>2048</v>
      </c>
      <c r="B1969" s="4">
        <v>10</v>
      </c>
      <c r="C1969" s="4" t="s">
        <v>87</v>
      </c>
      <c r="D1969" s="4" t="s">
        <v>500</v>
      </c>
    </row>
    <row r="1970" spans="1:4">
      <c r="A1970" s="4">
        <v>2536</v>
      </c>
      <c r="B1970" s="4">
        <v>10</v>
      </c>
      <c r="C1970" s="4" t="s">
        <v>87</v>
      </c>
      <c r="D1970" s="4" t="s">
        <v>500</v>
      </c>
    </row>
    <row r="1971" spans="1:4">
      <c r="A1971" s="4">
        <v>372</v>
      </c>
      <c r="B1971" s="4">
        <v>3</v>
      </c>
      <c r="C1971" s="4" t="s">
        <v>31</v>
      </c>
      <c r="D1971" s="4" t="s">
        <v>501</v>
      </c>
    </row>
    <row r="1972" spans="1:4">
      <c r="A1972" s="4">
        <v>373</v>
      </c>
      <c r="B1972" s="4">
        <v>3</v>
      </c>
      <c r="C1972" s="4" t="s">
        <v>31</v>
      </c>
      <c r="D1972" s="4" t="s">
        <v>501</v>
      </c>
    </row>
    <row r="1973" spans="1:4">
      <c r="A1973" s="4">
        <v>374</v>
      </c>
      <c r="B1973" s="4">
        <v>3</v>
      </c>
      <c r="C1973" s="4" t="s">
        <v>31</v>
      </c>
      <c r="D1973" s="4" t="s">
        <v>501</v>
      </c>
    </row>
    <row r="1974" spans="1:4">
      <c r="A1974" s="4">
        <v>375</v>
      </c>
      <c r="B1974" s="4">
        <v>3</v>
      </c>
      <c r="C1974" s="4" t="s">
        <v>31</v>
      </c>
      <c r="D1974" s="4" t="s">
        <v>501</v>
      </c>
    </row>
    <row r="1975" spans="1:4">
      <c r="A1975" s="4">
        <v>856</v>
      </c>
      <c r="B1975" s="4">
        <v>3</v>
      </c>
      <c r="C1975" s="4" t="s">
        <v>31</v>
      </c>
      <c r="D1975" s="4" t="s">
        <v>501</v>
      </c>
    </row>
    <row r="1976" spans="1:4">
      <c r="A1976" s="4">
        <v>842</v>
      </c>
      <c r="B1976" s="4">
        <v>10</v>
      </c>
      <c r="C1976" s="4" t="s">
        <v>55</v>
      </c>
      <c r="D1976" s="4" t="s">
        <v>502</v>
      </c>
    </row>
    <row r="1977" spans="1:4">
      <c r="A1977" s="4">
        <v>1042</v>
      </c>
      <c r="B1977" s="4">
        <v>10</v>
      </c>
      <c r="C1977" s="4" t="s">
        <v>55</v>
      </c>
      <c r="D1977" s="4" t="s">
        <v>502</v>
      </c>
    </row>
    <row r="1978" spans="1:4">
      <c r="A1978" s="4">
        <v>2001</v>
      </c>
      <c r="B1978" s="4">
        <v>10</v>
      </c>
      <c r="C1978" s="4" t="s">
        <v>55</v>
      </c>
      <c r="D1978" s="4" t="s">
        <v>502</v>
      </c>
    </row>
    <row r="1979" spans="1:4">
      <c r="A1979" s="4">
        <v>2532</v>
      </c>
      <c r="B1979" s="4">
        <v>10</v>
      </c>
      <c r="C1979" s="4" t="s">
        <v>55</v>
      </c>
      <c r="D1979" s="4" t="s">
        <v>502</v>
      </c>
    </row>
    <row r="1980" spans="1:4">
      <c r="A1980" s="4">
        <v>2160</v>
      </c>
      <c r="B1980" s="4">
        <v>2</v>
      </c>
      <c r="C1980" s="4" t="s">
        <v>89</v>
      </c>
      <c r="D1980" s="4" t="s">
        <v>503</v>
      </c>
    </row>
    <row r="1981" spans="1:4">
      <c r="A1981" s="4">
        <v>2161</v>
      </c>
      <c r="B1981" s="4">
        <v>2</v>
      </c>
      <c r="C1981" s="4" t="s">
        <v>89</v>
      </c>
      <c r="D1981" s="4" t="s">
        <v>503</v>
      </c>
    </row>
    <row r="1982" spans="1:4">
      <c r="A1982" s="4">
        <v>2162</v>
      </c>
      <c r="B1982" s="4">
        <v>2</v>
      </c>
      <c r="C1982" s="4" t="s">
        <v>89</v>
      </c>
      <c r="D1982" s="4" t="s">
        <v>503</v>
      </c>
    </row>
    <row r="1983" spans="1:4">
      <c r="A1983" s="4">
        <v>2164</v>
      </c>
      <c r="B1983" s="4">
        <v>2</v>
      </c>
      <c r="C1983" s="4" t="s">
        <v>89</v>
      </c>
      <c r="D1983" s="4" t="s">
        <v>503</v>
      </c>
    </row>
    <row r="1984" spans="1:4">
      <c r="A1984" s="4">
        <v>2165</v>
      </c>
      <c r="B1984" s="4">
        <v>2</v>
      </c>
      <c r="C1984" s="4" t="s">
        <v>89</v>
      </c>
      <c r="D1984" s="4" t="s">
        <v>503</v>
      </c>
    </row>
    <row r="1985" spans="1:4">
      <c r="A1985" s="4">
        <v>2166</v>
      </c>
      <c r="B1985" s="4">
        <v>2</v>
      </c>
      <c r="C1985" s="4" t="s">
        <v>89</v>
      </c>
      <c r="D1985" s="4" t="s">
        <v>503</v>
      </c>
    </row>
    <row r="1986" spans="1:4">
      <c r="A1986" s="4">
        <v>2167</v>
      </c>
      <c r="B1986" s="4">
        <v>2</v>
      </c>
      <c r="C1986" s="4" t="s">
        <v>89</v>
      </c>
      <c r="D1986" s="4" t="s">
        <v>503</v>
      </c>
    </row>
    <row r="1987" spans="1:4">
      <c r="A1987" s="4">
        <v>2168</v>
      </c>
      <c r="B1987" s="4">
        <v>2</v>
      </c>
      <c r="C1987" s="4" t="s">
        <v>89</v>
      </c>
      <c r="D1987" s="4" t="s">
        <v>503</v>
      </c>
    </row>
    <row r="1988" spans="1:4">
      <c r="A1988" s="4">
        <v>2169</v>
      </c>
      <c r="B1988" s="4">
        <v>2</v>
      </c>
      <c r="C1988" s="4" t="s">
        <v>89</v>
      </c>
      <c r="D1988" s="4" t="s">
        <v>503</v>
      </c>
    </row>
    <row r="1989" spans="1:4">
      <c r="A1989" s="4">
        <v>2170</v>
      </c>
      <c r="B1989" s="4">
        <v>2</v>
      </c>
      <c r="C1989" s="4" t="s">
        <v>89</v>
      </c>
      <c r="D1989" s="4" t="s">
        <v>503</v>
      </c>
    </row>
    <row r="1990" spans="1:4">
      <c r="A1990" s="4">
        <v>697</v>
      </c>
      <c r="B1990" s="4">
        <v>6</v>
      </c>
      <c r="C1990" s="4" t="s">
        <v>54</v>
      </c>
      <c r="D1990" s="4" t="s">
        <v>504</v>
      </c>
    </row>
    <row r="1991" spans="1:4">
      <c r="A1991" s="4">
        <v>698</v>
      </c>
      <c r="B1991" s="4">
        <v>6</v>
      </c>
      <c r="C1991" s="4" t="s">
        <v>54</v>
      </c>
      <c r="D1991" s="4" t="s">
        <v>504</v>
      </c>
    </row>
    <row r="1992" spans="1:4">
      <c r="A1992" s="4">
        <v>699</v>
      </c>
      <c r="B1992" s="4">
        <v>6</v>
      </c>
      <c r="C1992" s="4" t="s">
        <v>54</v>
      </c>
      <c r="D1992" s="4" t="s">
        <v>504</v>
      </c>
    </row>
    <row r="1993" spans="1:4">
      <c r="A1993" s="4">
        <v>700</v>
      </c>
      <c r="B1993" s="4">
        <v>6</v>
      </c>
      <c r="C1993" s="4" t="s">
        <v>54</v>
      </c>
      <c r="D1993" s="4" t="s">
        <v>504</v>
      </c>
    </row>
    <row r="1994" spans="1:4">
      <c r="A1994" s="4">
        <v>701</v>
      </c>
      <c r="B1994" s="4">
        <v>6</v>
      </c>
      <c r="C1994" s="4" t="s">
        <v>54</v>
      </c>
      <c r="D1994" s="4" t="s">
        <v>504</v>
      </c>
    </row>
    <row r="1995" spans="1:4">
      <c r="A1995" s="4">
        <v>1304</v>
      </c>
      <c r="B1995" s="4">
        <v>11</v>
      </c>
      <c r="C1995" s="4" t="s">
        <v>70</v>
      </c>
      <c r="D1995" s="4" t="s">
        <v>505</v>
      </c>
    </row>
    <row r="1996" spans="1:4">
      <c r="A1996" s="4">
        <v>1305</v>
      </c>
      <c r="B1996" s="4">
        <v>11</v>
      </c>
      <c r="C1996" s="4" t="s">
        <v>70</v>
      </c>
      <c r="D1996" s="4" t="s">
        <v>505</v>
      </c>
    </row>
    <row r="1997" spans="1:4">
      <c r="A1997" s="4">
        <v>1306</v>
      </c>
      <c r="B1997" s="4">
        <v>11</v>
      </c>
      <c r="C1997" s="4" t="s">
        <v>70</v>
      </c>
      <c r="D1997" s="4" t="s">
        <v>505</v>
      </c>
    </row>
    <row r="1998" spans="1:4">
      <c r="A1998" s="4">
        <v>1307</v>
      </c>
      <c r="B1998" s="4">
        <v>11</v>
      </c>
      <c r="C1998" s="4" t="s">
        <v>70</v>
      </c>
      <c r="D1998" s="4" t="s">
        <v>505</v>
      </c>
    </row>
    <row r="1999" spans="1:4">
      <c r="A1999" s="4">
        <v>1309</v>
      </c>
      <c r="B1999" s="4">
        <v>11</v>
      </c>
      <c r="C1999" s="4" t="s">
        <v>70</v>
      </c>
      <c r="D1999" s="4" t="s">
        <v>505</v>
      </c>
    </row>
    <row r="2000" spans="1:4">
      <c r="A2000" s="4">
        <v>1310</v>
      </c>
      <c r="B2000" s="4">
        <v>11</v>
      </c>
      <c r="C2000" s="4" t="s">
        <v>70</v>
      </c>
      <c r="D2000" s="4" t="s">
        <v>505</v>
      </c>
    </row>
    <row r="2001" spans="1:4">
      <c r="A2001" s="4">
        <v>1311</v>
      </c>
      <c r="B2001" s="4">
        <v>11</v>
      </c>
      <c r="C2001" s="4" t="s">
        <v>70</v>
      </c>
      <c r="D2001" s="4" t="s">
        <v>505</v>
      </c>
    </row>
    <row r="2002" spans="1:4">
      <c r="A2002" s="4">
        <v>1312</v>
      </c>
      <c r="B2002" s="4">
        <v>11</v>
      </c>
      <c r="C2002" s="4" t="s">
        <v>70</v>
      </c>
      <c r="D2002" s="4" t="s">
        <v>505</v>
      </c>
    </row>
    <row r="2003" spans="1:4">
      <c r="A2003" s="4">
        <v>1836</v>
      </c>
      <c r="B2003" s="4">
        <v>10</v>
      </c>
      <c r="C2003" s="4" t="s">
        <v>38</v>
      </c>
      <c r="D2003" s="4" t="s">
        <v>506</v>
      </c>
    </row>
    <row r="2004" spans="1:4">
      <c r="A2004" s="4">
        <v>1837</v>
      </c>
      <c r="B2004" s="4">
        <v>10</v>
      </c>
      <c r="C2004" s="4" t="s">
        <v>38</v>
      </c>
      <c r="D2004" s="4" t="s">
        <v>506</v>
      </c>
    </row>
    <row r="2005" spans="1:4">
      <c r="A2005" s="4">
        <v>1838</v>
      </c>
      <c r="B2005" s="4">
        <v>10</v>
      </c>
      <c r="C2005" s="4" t="s">
        <v>38</v>
      </c>
      <c r="D2005" s="4" t="s">
        <v>506</v>
      </c>
    </row>
    <row r="2006" spans="1:4">
      <c r="A2006" s="4">
        <v>1839</v>
      </c>
      <c r="B2006" s="4">
        <v>10</v>
      </c>
      <c r="C2006" s="4" t="s">
        <v>38</v>
      </c>
      <c r="D2006" s="4" t="s">
        <v>506</v>
      </c>
    </row>
    <row r="2007" spans="1:4">
      <c r="A2007" s="4">
        <v>1851</v>
      </c>
      <c r="B2007" s="4">
        <v>10</v>
      </c>
      <c r="C2007" s="4" t="s">
        <v>38</v>
      </c>
      <c r="D2007" s="4" t="s">
        <v>506</v>
      </c>
    </row>
    <row r="2008" spans="1:4">
      <c r="A2008" s="4">
        <v>1852</v>
      </c>
      <c r="B2008" s="4">
        <v>10</v>
      </c>
      <c r="C2008" s="4" t="s">
        <v>38</v>
      </c>
      <c r="D2008" s="4" t="s">
        <v>506</v>
      </c>
    </row>
    <row r="2009" spans="1:4">
      <c r="A2009" s="4">
        <v>2306</v>
      </c>
      <c r="B2009" s="4">
        <v>14</v>
      </c>
      <c r="D2009" s="4" t="s">
        <v>507</v>
      </c>
    </row>
    <row r="2010" spans="1:4">
      <c r="A2010" s="4">
        <v>2307</v>
      </c>
      <c r="B2010" s="4">
        <v>14</v>
      </c>
      <c r="D2010" s="4" t="s">
        <v>507</v>
      </c>
    </row>
    <row r="2011" spans="1:4">
      <c r="A2011" s="4">
        <v>2308</v>
      </c>
      <c r="B2011" s="4">
        <v>14</v>
      </c>
      <c r="D2011" s="4" t="s">
        <v>507</v>
      </c>
    </row>
    <row r="2012" spans="1:4">
      <c r="A2012" s="4">
        <v>2309</v>
      </c>
      <c r="B2012" s="4">
        <v>14</v>
      </c>
      <c r="D2012" s="4" t="s">
        <v>507</v>
      </c>
    </row>
    <row r="2013" spans="1:4">
      <c r="A2013" s="4">
        <v>2310</v>
      </c>
      <c r="B2013" s="4">
        <v>14</v>
      </c>
      <c r="D2013" s="4" t="s">
        <v>507</v>
      </c>
    </row>
    <row r="2014" spans="1:4">
      <c r="A2014" s="4">
        <v>2311</v>
      </c>
      <c r="B2014" s="4">
        <v>14</v>
      </c>
      <c r="D2014" s="4" t="s">
        <v>507</v>
      </c>
    </row>
    <row r="2015" spans="1:4">
      <c r="A2015" s="4">
        <v>2312</v>
      </c>
      <c r="B2015" s="4">
        <v>14</v>
      </c>
      <c r="D2015" s="4" t="s">
        <v>507</v>
      </c>
    </row>
    <row r="2016" spans="1:4">
      <c r="A2016" s="4">
        <v>2313</v>
      </c>
      <c r="B2016" s="4">
        <v>14</v>
      </c>
      <c r="D2016" s="4" t="s">
        <v>507</v>
      </c>
    </row>
    <row r="2017" spans="1:4">
      <c r="A2017" s="4">
        <v>2314</v>
      </c>
      <c r="B2017" s="4">
        <v>14</v>
      </c>
      <c r="D2017" s="4" t="s">
        <v>507</v>
      </c>
    </row>
    <row r="2018" spans="1:4">
      <c r="A2018" s="4">
        <v>153</v>
      </c>
      <c r="B2018" s="4">
        <v>2</v>
      </c>
      <c r="C2018" s="4" t="s">
        <v>32</v>
      </c>
      <c r="D2018" s="4" t="s">
        <v>508</v>
      </c>
    </row>
    <row r="2019" spans="1:4">
      <c r="A2019" s="4">
        <v>154</v>
      </c>
      <c r="B2019" s="4">
        <v>2</v>
      </c>
      <c r="C2019" s="4" t="s">
        <v>32</v>
      </c>
      <c r="D2019" s="4" t="s">
        <v>508</v>
      </c>
    </row>
    <row r="2020" spans="1:4">
      <c r="A2020" s="4">
        <v>155</v>
      </c>
      <c r="B2020" s="4">
        <v>2</v>
      </c>
      <c r="C2020" s="4" t="s">
        <v>32</v>
      </c>
      <c r="D2020" s="4" t="s">
        <v>508</v>
      </c>
    </row>
    <row r="2021" spans="1:4">
      <c r="A2021" s="4">
        <v>156</v>
      </c>
      <c r="B2021" s="4">
        <v>2</v>
      </c>
      <c r="C2021" s="4" t="s">
        <v>32</v>
      </c>
      <c r="D2021" s="4" t="s">
        <v>508</v>
      </c>
    </row>
    <row r="2022" spans="1:4">
      <c r="A2022" s="4">
        <v>705</v>
      </c>
      <c r="B2022" s="4">
        <v>6</v>
      </c>
      <c r="C2022" s="4" t="s">
        <v>54</v>
      </c>
      <c r="D2022" s="4" t="s">
        <v>509</v>
      </c>
    </row>
    <row r="2023" spans="1:4">
      <c r="A2023" s="4">
        <v>706</v>
      </c>
      <c r="B2023" s="4">
        <v>6</v>
      </c>
      <c r="C2023" s="4" t="s">
        <v>54</v>
      </c>
      <c r="D2023" s="4" t="s">
        <v>509</v>
      </c>
    </row>
    <row r="2024" spans="1:4">
      <c r="A2024" s="4">
        <v>707</v>
      </c>
      <c r="B2024" s="4">
        <v>6</v>
      </c>
      <c r="C2024" s="4" t="s">
        <v>54</v>
      </c>
      <c r="D2024" s="4" t="s">
        <v>509</v>
      </c>
    </row>
    <row r="2025" spans="1:4">
      <c r="A2025" s="4">
        <v>708</v>
      </c>
      <c r="B2025" s="4">
        <v>6</v>
      </c>
      <c r="C2025" s="4" t="s">
        <v>54</v>
      </c>
      <c r="D2025" s="4" t="s">
        <v>509</v>
      </c>
    </row>
    <row r="2026" spans="1:4">
      <c r="A2026" s="4">
        <v>604</v>
      </c>
      <c r="B2026" s="4">
        <v>5</v>
      </c>
      <c r="C2026" s="4" t="s">
        <v>51</v>
      </c>
      <c r="D2026" s="4" t="s">
        <v>510</v>
      </c>
    </row>
    <row r="2027" spans="1:4">
      <c r="A2027" s="4">
        <v>605</v>
      </c>
      <c r="B2027" s="4">
        <v>5</v>
      </c>
      <c r="C2027" s="4" t="s">
        <v>51</v>
      </c>
      <c r="D2027" s="4" t="s">
        <v>510</v>
      </c>
    </row>
    <row r="2028" spans="1:4">
      <c r="A2028" s="4">
        <v>606</v>
      </c>
      <c r="B2028" s="4">
        <v>5</v>
      </c>
      <c r="C2028" s="4" t="s">
        <v>51</v>
      </c>
      <c r="D2028" s="4" t="s">
        <v>510</v>
      </c>
    </row>
    <row r="2029" spans="1:4">
      <c r="A2029" s="4">
        <v>607</v>
      </c>
      <c r="B2029" s="4">
        <v>5</v>
      </c>
      <c r="C2029" s="4" t="s">
        <v>51</v>
      </c>
      <c r="D2029" s="4" t="s">
        <v>510</v>
      </c>
    </row>
    <row r="2030" spans="1:4">
      <c r="A2030" s="4">
        <v>608</v>
      </c>
      <c r="B2030" s="4">
        <v>5</v>
      </c>
      <c r="C2030" s="4" t="s">
        <v>51</v>
      </c>
      <c r="D2030" s="4" t="s">
        <v>510</v>
      </c>
    </row>
    <row r="2031" spans="1:4">
      <c r="A2031" s="4">
        <v>531</v>
      </c>
      <c r="B2031" s="4">
        <v>5</v>
      </c>
      <c r="C2031" s="4" t="s">
        <v>45</v>
      </c>
      <c r="D2031" s="4" t="s">
        <v>511</v>
      </c>
    </row>
    <row r="2032" spans="1:4">
      <c r="A2032" s="4">
        <v>532</v>
      </c>
      <c r="B2032" s="4">
        <v>5</v>
      </c>
      <c r="C2032" s="4" t="s">
        <v>45</v>
      </c>
      <c r="D2032" s="4" t="s">
        <v>511</v>
      </c>
    </row>
    <row r="2033" spans="1:4">
      <c r="A2033" s="4">
        <v>533</v>
      </c>
      <c r="B2033" s="4">
        <v>5</v>
      </c>
      <c r="C2033" s="4" t="s">
        <v>45</v>
      </c>
      <c r="D2033" s="4" t="s">
        <v>511</v>
      </c>
    </row>
    <row r="2034" spans="1:4">
      <c r="A2034" s="4">
        <v>535</v>
      </c>
      <c r="B2034" s="4">
        <v>5</v>
      </c>
      <c r="C2034" s="4" t="s">
        <v>45</v>
      </c>
      <c r="D2034" s="4" t="s">
        <v>511</v>
      </c>
    </row>
    <row r="2035" spans="1:4">
      <c r="A2035" s="4">
        <v>1338</v>
      </c>
      <c r="B2035" s="4">
        <v>11</v>
      </c>
      <c r="C2035" s="4" t="s">
        <v>71</v>
      </c>
      <c r="D2035" s="4" t="s">
        <v>512</v>
      </c>
    </row>
    <row r="2036" spans="1:4">
      <c r="A2036" s="4">
        <v>1339</v>
      </c>
      <c r="B2036" s="4">
        <v>11</v>
      </c>
      <c r="C2036" s="4" t="s">
        <v>71</v>
      </c>
      <c r="D2036" s="4" t="s">
        <v>512</v>
      </c>
    </row>
    <row r="2037" spans="1:4">
      <c r="A2037" s="4">
        <v>1340</v>
      </c>
      <c r="B2037" s="4">
        <v>11</v>
      </c>
      <c r="C2037" s="4" t="s">
        <v>71</v>
      </c>
      <c r="D2037" s="4" t="s">
        <v>512</v>
      </c>
    </row>
    <row r="2038" spans="1:4">
      <c r="A2038" s="4">
        <v>1341</v>
      </c>
      <c r="B2038" s="4">
        <v>11</v>
      </c>
      <c r="C2038" s="4" t="s">
        <v>71</v>
      </c>
      <c r="D2038" s="4" t="s">
        <v>512</v>
      </c>
    </row>
    <row r="2039" spans="1:4">
      <c r="A2039" s="4">
        <v>1342</v>
      </c>
      <c r="B2039" s="4">
        <v>11</v>
      </c>
      <c r="C2039" s="4" t="s">
        <v>71</v>
      </c>
      <c r="D2039" s="4" t="s">
        <v>512</v>
      </c>
    </row>
    <row r="2040" spans="1:4">
      <c r="A2040" s="4">
        <v>1343</v>
      </c>
      <c r="B2040" s="4">
        <v>11</v>
      </c>
      <c r="C2040" s="4" t="s">
        <v>71</v>
      </c>
      <c r="D2040" s="4" t="s">
        <v>512</v>
      </c>
    </row>
    <row r="2041" spans="1:4">
      <c r="A2041" s="4">
        <v>1346</v>
      </c>
      <c r="B2041" s="4">
        <v>11</v>
      </c>
      <c r="C2041" s="4" t="s">
        <v>71</v>
      </c>
      <c r="D2041" s="4" t="s">
        <v>512</v>
      </c>
    </row>
    <row r="2042" spans="1:4">
      <c r="A2042" s="4">
        <v>2039</v>
      </c>
      <c r="B2042" s="4">
        <v>10</v>
      </c>
      <c r="C2042" s="4" t="s">
        <v>55</v>
      </c>
      <c r="D2042" s="4" t="s">
        <v>513</v>
      </c>
    </row>
    <row r="2043" spans="1:4">
      <c r="A2043" s="4">
        <v>2040</v>
      </c>
      <c r="B2043" s="4">
        <v>10</v>
      </c>
      <c r="C2043" s="4" t="s">
        <v>55</v>
      </c>
      <c r="D2043" s="4" t="s">
        <v>513</v>
      </c>
    </row>
    <row r="2044" spans="1:4">
      <c r="A2044" s="4">
        <v>2041</v>
      </c>
      <c r="B2044" s="4">
        <v>10</v>
      </c>
      <c r="C2044" s="4" t="s">
        <v>55</v>
      </c>
      <c r="D2044" s="4" t="s">
        <v>513</v>
      </c>
    </row>
    <row r="2045" spans="1:4">
      <c r="A2045" s="4">
        <v>2042</v>
      </c>
      <c r="B2045" s="4">
        <v>10</v>
      </c>
      <c r="C2045" s="4" t="s">
        <v>55</v>
      </c>
      <c r="D2045" s="4" t="s">
        <v>513</v>
      </c>
    </row>
    <row r="2046" spans="1:4">
      <c r="A2046" s="4">
        <v>2043</v>
      </c>
      <c r="B2046" s="4">
        <v>10</v>
      </c>
      <c r="C2046" s="4" t="s">
        <v>55</v>
      </c>
      <c r="D2046" s="4" t="s">
        <v>513</v>
      </c>
    </row>
    <row r="2047" spans="1:4">
      <c r="A2047" s="4">
        <v>2044</v>
      </c>
      <c r="B2047" s="4">
        <v>10</v>
      </c>
      <c r="C2047" s="4" t="s">
        <v>55</v>
      </c>
      <c r="D2047" s="4" t="s">
        <v>513</v>
      </c>
    </row>
    <row r="2048" spans="1:4">
      <c r="A2048" s="4">
        <v>2045</v>
      </c>
      <c r="B2048" s="4">
        <v>10</v>
      </c>
      <c r="C2048" s="4" t="s">
        <v>55</v>
      </c>
      <c r="D2048" s="4" t="s">
        <v>513</v>
      </c>
    </row>
    <row r="2049" spans="1:4">
      <c r="A2049" s="4">
        <v>1495</v>
      </c>
      <c r="B2049" s="4">
        <v>8</v>
      </c>
      <c r="C2049" s="4" t="s">
        <v>68</v>
      </c>
      <c r="D2049" s="4" t="s">
        <v>514</v>
      </c>
    </row>
    <row r="2050" spans="1:4">
      <c r="A2050" s="4">
        <v>1496</v>
      </c>
      <c r="B2050" s="4">
        <v>8</v>
      </c>
      <c r="C2050" s="4" t="s">
        <v>68</v>
      </c>
      <c r="D2050" s="4" t="s">
        <v>514</v>
      </c>
    </row>
    <row r="2051" spans="1:4">
      <c r="A2051" s="4">
        <v>1497</v>
      </c>
      <c r="B2051" s="4">
        <v>8</v>
      </c>
      <c r="C2051" s="4" t="s">
        <v>68</v>
      </c>
      <c r="D2051" s="4" t="s">
        <v>514</v>
      </c>
    </row>
    <row r="2052" spans="1:4">
      <c r="A2052" s="4">
        <v>269</v>
      </c>
      <c r="B2052" s="4">
        <v>4</v>
      </c>
      <c r="C2052" s="4" t="s">
        <v>37</v>
      </c>
      <c r="D2052" s="4" t="s">
        <v>515</v>
      </c>
    </row>
    <row r="2053" spans="1:4">
      <c r="A2053" s="4">
        <v>270</v>
      </c>
      <c r="B2053" s="4">
        <v>4</v>
      </c>
      <c r="C2053" s="4" t="s">
        <v>37</v>
      </c>
      <c r="D2053" s="4" t="s">
        <v>515</v>
      </c>
    </row>
    <row r="2054" spans="1:4">
      <c r="A2054" s="4">
        <v>271</v>
      </c>
      <c r="B2054" s="4">
        <v>4</v>
      </c>
      <c r="C2054" s="4" t="s">
        <v>37</v>
      </c>
      <c r="D2054" s="4" t="s">
        <v>515</v>
      </c>
    </row>
    <row r="2055" spans="1:4">
      <c r="A2055" s="4">
        <v>272</v>
      </c>
      <c r="B2055" s="4">
        <v>4</v>
      </c>
      <c r="C2055" s="4" t="s">
        <v>37</v>
      </c>
      <c r="D2055" s="4" t="s">
        <v>515</v>
      </c>
    </row>
    <row r="2056" spans="1:4">
      <c r="A2056" s="4">
        <v>274</v>
      </c>
      <c r="B2056" s="4">
        <v>4</v>
      </c>
      <c r="C2056" s="4" t="s">
        <v>37</v>
      </c>
      <c r="D2056" s="4" t="s">
        <v>515</v>
      </c>
    </row>
    <row r="2057" spans="1:4">
      <c r="A2057" s="4">
        <v>192</v>
      </c>
      <c r="B2057" s="4">
        <v>4</v>
      </c>
      <c r="C2057" s="4" t="s">
        <v>33</v>
      </c>
      <c r="D2057" s="4" t="s">
        <v>516</v>
      </c>
    </row>
    <row r="2058" spans="1:4">
      <c r="A2058" s="4">
        <v>193</v>
      </c>
      <c r="B2058" s="4">
        <v>4</v>
      </c>
      <c r="C2058" s="4" t="s">
        <v>33</v>
      </c>
      <c r="D2058" s="4" t="s">
        <v>516</v>
      </c>
    </row>
    <row r="2059" spans="1:4">
      <c r="A2059" s="4">
        <v>194</v>
      </c>
      <c r="B2059" s="4">
        <v>4</v>
      </c>
      <c r="C2059" s="4" t="s">
        <v>33</v>
      </c>
      <c r="D2059" s="4" t="s">
        <v>516</v>
      </c>
    </row>
    <row r="2060" spans="1:4">
      <c r="A2060" s="4">
        <v>195</v>
      </c>
      <c r="B2060" s="4">
        <v>4</v>
      </c>
      <c r="C2060" s="4" t="s">
        <v>33</v>
      </c>
      <c r="D2060" s="4" t="s">
        <v>516</v>
      </c>
    </row>
    <row r="2061" spans="1:4">
      <c r="A2061" s="4">
        <v>1730</v>
      </c>
      <c r="B2061" s="4">
        <v>14</v>
      </c>
      <c r="D2061" s="4" t="s">
        <v>517</v>
      </c>
    </row>
    <row r="2062" spans="1:4">
      <c r="A2062" s="4">
        <v>2099</v>
      </c>
      <c r="B2062" s="4">
        <v>14</v>
      </c>
      <c r="D2062" s="4" t="s">
        <v>517</v>
      </c>
    </row>
    <row r="2063" spans="1:4">
      <c r="A2063" s="4">
        <v>2285</v>
      </c>
      <c r="B2063" s="4">
        <v>14</v>
      </c>
      <c r="D2063" s="4" t="s">
        <v>517</v>
      </c>
    </row>
    <row r="2064" spans="1:4">
      <c r="A2064" s="4">
        <v>2058</v>
      </c>
      <c r="B2064" s="4">
        <v>11</v>
      </c>
      <c r="C2064" s="4" t="s">
        <v>75</v>
      </c>
      <c r="D2064" s="4" t="s">
        <v>518</v>
      </c>
    </row>
    <row r="2065" spans="1:4">
      <c r="A2065" s="4">
        <v>2059</v>
      </c>
      <c r="B2065" s="4">
        <v>11</v>
      </c>
      <c r="C2065" s="4" t="s">
        <v>75</v>
      </c>
      <c r="D2065" s="4" t="s">
        <v>518</v>
      </c>
    </row>
    <row r="2066" spans="1:4">
      <c r="A2066" s="4">
        <v>2060</v>
      </c>
      <c r="B2066" s="4">
        <v>11</v>
      </c>
      <c r="C2066" s="4" t="s">
        <v>75</v>
      </c>
      <c r="D2066" s="4" t="s">
        <v>518</v>
      </c>
    </row>
    <row r="2067" spans="1:4">
      <c r="A2067" s="4">
        <v>2061</v>
      </c>
      <c r="B2067" s="4">
        <v>11</v>
      </c>
      <c r="C2067" s="4" t="s">
        <v>75</v>
      </c>
      <c r="D2067" s="4" t="s">
        <v>518</v>
      </c>
    </row>
    <row r="2068" spans="1:4">
      <c r="A2068" s="4">
        <v>2062</v>
      </c>
      <c r="B2068" s="4">
        <v>11</v>
      </c>
      <c r="C2068" s="4" t="s">
        <v>75</v>
      </c>
      <c r="D2068" s="4" t="s">
        <v>518</v>
      </c>
    </row>
    <row r="2069" spans="1:4">
      <c r="A2069" s="4">
        <v>2063</v>
      </c>
      <c r="B2069" s="4">
        <v>11</v>
      </c>
      <c r="C2069" s="4" t="s">
        <v>75</v>
      </c>
      <c r="D2069" s="4" t="s">
        <v>518</v>
      </c>
    </row>
    <row r="2070" spans="1:4">
      <c r="A2070" s="4">
        <v>2276</v>
      </c>
      <c r="B2070" s="4">
        <v>11</v>
      </c>
      <c r="C2070" s="4" t="s">
        <v>75</v>
      </c>
      <c r="D2070" s="4" t="s">
        <v>518</v>
      </c>
    </row>
    <row r="2071" spans="1:4">
      <c r="A2071" s="4">
        <v>513</v>
      </c>
      <c r="B2071" s="4">
        <v>11</v>
      </c>
      <c r="C2071" s="4" t="s">
        <v>75</v>
      </c>
      <c r="D2071" s="4" t="s">
        <v>519</v>
      </c>
    </row>
    <row r="2072" spans="1:4">
      <c r="A2072" s="4">
        <v>1270</v>
      </c>
      <c r="B2072" s="4">
        <v>11</v>
      </c>
      <c r="C2072" s="4" t="s">
        <v>75</v>
      </c>
      <c r="D2072" s="4" t="s">
        <v>519</v>
      </c>
    </row>
    <row r="2073" spans="1:4">
      <c r="A2073" s="4">
        <v>1597</v>
      </c>
      <c r="B2073" s="4">
        <v>11</v>
      </c>
      <c r="C2073" s="4" t="s">
        <v>75</v>
      </c>
      <c r="D2073" s="4" t="s">
        <v>520</v>
      </c>
    </row>
    <row r="2074" spans="1:4">
      <c r="A2074" s="4">
        <v>1598</v>
      </c>
      <c r="B2074" s="4">
        <v>11</v>
      </c>
      <c r="C2074" s="4" t="s">
        <v>75</v>
      </c>
      <c r="D2074" s="4" t="s">
        <v>520</v>
      </c>
    </row>
    <row r="2075" spans="1:4">
      <c r="A2075" s="4">
        <v>1599</v>
      </c>
      <c r="B2075" s="4">
        <v>11</v>
      </c>
      <c r="C2075" s="4" t="s">
        <v>75</v>
      </c>
      <c r="D2075" s="4" t="s">
        <v>520</v>
      </c>
    </row>
    <row r="2076" spans="1:4">
      <c r="A2076" s="4">
        <v>1600</v>
      </c>
      <c r="B2076" s="4">
        <v>11</v>
      </c>
      <c r="C2076" s="4" t="s">
        <v>75</v>
      </c>
      <c r="D2076" s="4" t="s">
        <v>520</v>
      </c>
    </row>
    <row r="2077" spans="1:4">
      <c r="A2077" s="4">
        <v>1934</v>
      </c>
      <c r="B2077" s="4">
        <v>11</v>
      </c>
      <c r="C2077" s="4" t="s">
        <v>75</v>
      </c>
      <c r="D2077" s="4" t="s">
        <v>520</v>
      </c>
    </row>
    <row r="2078" spans="1:4">
      <c r="A2078" s="4">
        <v>1935</v>
      </c>
      <c r="B2078" s="4">
        <v>11</v>
      </c>
      <c r="C2078" s="4" t="s">
        <v>75</v>
      </c>
      <c r="D2078" s="4" t="s">
        <v>520</v>
      </c>
    </row>
    <row r="2079" spans="1:4">
      <c r="A2079" s="4">
        <v>1936</v>
      </c>
      <c r="B2079" s="4">
        <v>11</v>
      </c>
      <c r="C2079" s="4" t="s">
        <v>75</v>
      </c>
      <c r="D2079" s="4" t="s">
        <v>520</v>
      </c>
    </row>
    <row r="2080" spans="1:4">
      <c r="A2080" s="4">
        <v>2593</v>
      </c>
      <c r="B2080" s="4">
        <v>11</v>
      </c>
      <c r="C2080" s="4" t="s">
        <v>75</v>
      </c>
      <c r="D2080" s="4" t="s">
        <v>521</v>
      </c>
    </row>
    <row r="2081" spans="1:4">
      <c r="A2081" s="4">
        <v>723</v>
      </c>
      <c r="B2081" s="4">
        <v>6</v>
      </c>
      <c r="C2081" s="4" t="s">
        <v>47</v>
      </c>
      <c r="D2081" s="4" t="s">
        <v>522</v>
      </c>
    </row>
    <row r="2082" spans="1:4">
      <c r="A2082" s="4">
        <v>724</v>
      </c>
      <c r="B2082" s="4">
        <v>6</v>
      </c>
      <c r="C2082" s="4" t="s">
        <v>47</v>
      </c>
      <c r="D2082" s="4" t="s">
        <v>522</v>
      </c>
    </row>
    <row r="2083" spans="1:4">
      <c r="A2083" s="4">
        <v>725</v>
      </c>
      <c r="B2083" s="4">
        <v>6</v>
      </c>
      <c r="C2083" s="4" t="s">
        <v>47</v>
      </c>
      <c r="D2083" s="4" t="s">
        <v>522</v>
      </c>
    </row>
    <row r="2084" spans="1:4">
      <c r="A2084" s="4">
        <v>726</v>
      </c>
      <c r="B2084" s="4">
        <v>6</v>
      </c>
      <c r="C2084" s="4" t="s">
        <v>47</v>
      </c>
      <c r="D2084" s="4" t="s">
        <v>522</v>
      </c>
    </row>
    <row r="2085" spans="1:4">
      <c r="A2085" s="4">
        <v>727</v>
      </c>
      <c r="B2085" s="4">
        <v>6</v>
      </c>
      <c r="C2085" s="4" t="s">
        <v>47</v>
      </c>
      <c r="D2085" s="4" t="s">
        <v>522</v>
      </c>
    </row>
    <row r="2086" spans="1:4">
      <c r="A2086" s="4">
        <v>728</v>
      </c>
      <c r="B2086" s="4">
        <v>6</v>
      </c>
      <c r="C2086" s="4" t="s">
        <v>47</v>
      </c>
      <c r="D2086" s="4" t="s">
        <v>522</v>
      </c>
    </row>
    <row r="2087" spans="1:4">
      <c r="A2087" s="4">
        <v>1051</v>
      </c>
      <c r="B2087" s="4">
        <v>7</v>
      </c>
      <c r="C2087" s="4" t="s">
        <v>63</v>
      </c>
      <c r="D2087" s="4" t="s">
        <v>523</v>
      </c>
    </row>
    <row r="2088" spans="1:4">
      <c r="A2088" s="4">
        <v>1052</v>
      </c>
      <c r="B2088" s="4">
        <v>7</v>
      </c>
      <c r="C2088" s="4" t="s">
        <v>63</v>
      </c>
      <c r="D2088" s="4" t="s">
        <v>523</v>
      </c>
    </row>
    <row r="2089" spans="1:4">
      <c r="A2089" s="4">
        <v>1053</v>
      </c>
      <c r="B2089" s="4">
        <v>7</v>
      </c>
      <c r="C2089" s="4" t="s">
        <v>63</v>
      </c>
      <c r="D2089" s="4" t="s">
        <v>523</v>
      </c>
    </row>
    <row r="2090" spans="1:4">
      <c r="A2090" s="4">
        <v>1054</v>
      </c>
      <c r="B2090" s="4">
        <v>7</v>
      </c>
      <c r="C2090" s="4" t="s">
        <v>63</v>
      </c>
      <c r="D2090" s="4" t="s">
        <v>523</v>
      </c>
    </row>
    <row r="2091" spans="1:4">
      <c r="A2091" s="4">
        <v>1055</v>
      </c>
      <c r="B2091" s="4">
        <v>7</v>
      </c>
      <c r="C2091" s="4" t="s">
        <v>63</v>
      </c>
      <c r="D2091" s="4" t="s">
        <v>523</v>
      </c>
    </row>
    <row r="2092" spans="1:4">
      <c r="A2092" s="4">
        <v>30</v>
      </c>
      <c r="B2092" s="4">
        <v>2</v>
      </c>
      <c r="C2092" s="4" t="s">
        <v>30</v>
      </c>
      <c r="D2092" s="4" t="s">
        <v>524</v>
      </c>
    </row>
    <row r="2093" spans="1:4">
      <c r="A2093" s="4">
        <v>31</v>
      </c>
      <c r="B2093" s="4">
        <v>2</v>
      </c>
      <c r="C2093" s="4" t="s">
        <v>30</v>
      </c>
      <c r="D2093" s="4" t="s">
        <v>524</v>
      </c>
    </row>
    <row r="2094" spans="1:4">
      <c r="A2094" s="4">
        <v>32</v>
      </c>
      <c r="B2094" s="4">
        <v>2</v>
      </c>
      <c r="C2094" s="4" t="s">
        <v>30</v>
      </c>
      <c r="D2094" s="4" t="s">
        <v>524</v>
      </c>
    </row>
    <row r="2095" spans="1:4">
      <c r="A2095" s="4">
        <v>33</v>
      </c>
      <c r="B2095" s="4">
        <v>2</v>
      </c>
      <c r="C2095" s="4" t="s">
        <v>30</v>
      </c>
      <c r="D2095" s="4" t="s">
        <v>524</v>
      </c>
    </row>
    <row r="2096" spans="1:4">
      <c r="A2096" s="4">
        <v>34</v>
      </c>
      <c r="B2096" s="4">
        <v>2</v>
      </c>
      <c r="C2096" s="4" t="s">
        <v>30</v>
      </c>
      <c r="D2096" s="4" t="s">
        <v>524</v>
      </c>
    </row>
    <row r="2097" spans="1:4">
      <c r="A2097" s="4">
        <v>35</v>
      </c>
      <c r="B2097" s="4">
        <v>2</v>
      </c>
      <c r="C2097" s="4" t="s">
        <v>30</v>
      </c>
      <c r="D2097" s="4" t="s">
        <v>524</v>
      </c>
    </row>
    <row r="2098" spans="1:4">
      <c r="A2098" s="4">
        <v>36</v>
      </c>
      <c r="B2098" s="4">
        <v>2</v>
      </c>
      <c r="C2098" s="4" t="s">
        <v>30</v>
      </c>
      <c r="D2098" s="4" t="s">
        <v>524</v>
      </c>
    </row>
    <row r="2099" spans="1:4">
      <c r="A2099" s="4">
        <v>38</v>
      </c>
      <c r="B2099" s="4">
        <v>2</v>
      </c>
      <c r="C2099" s="4" t="s">
        <v>30</v>
      </c>
      <c r="D2099" s="4" t="s">
        <v>524</v>
      </c>
    </row>
    <row r="2100" spans="1:4">
      <c r="A2100" s="4">
        <v>39</v>
      </c>
      <c r="B2100" s="4">
        <v>2</v>
      </c>
      <c r="C2100" s="4" t="s">
        <v>30</v>
      </c>
      <c r="D2100" s="4" t="s">
        <v>524</v>
      </c>
    </row>
    <row r="2101" spans="1:4">
      <c r="A2101" s="4">
        <v>40</v>
      </c>
      <c r="B2101" s="4">
        <v>2</v>
      </c>
      <c r="C2101" s="4" t="s">
        <v>30</v>
      </c>
      <c r="D2101" s="4" t="s">
        <v>524</v>
      </c>
    </row>
    <row r="2102" spans="1:4">
      <c r="A2102" s="4">
        <v>41</v>
      </c>
      <c r="B2102" s="4">
        <v>2</v>
      </c>
      <c r="C2102" s="4" t="s">
        <v>30</v>
      </c>
      <c r="D2102" s="4" t="s">
        <v>524</v>
      </c>
    </row>
    <row r="2103" spans="1:4">
      <c r="A2103" s="4">
        <v>215</v>
      </c>
      <c r="B2103" s="4">
        <v>3</v>
      </c>
      <c r="C2103" s="4" t="s">
        <v>34</v>
      </c>
      <c r="D2103" s="4" t="s">
        <v>525</v>
      </c>
    </row>
    <row r="2104" spans="1:4">
      <c r="A2104" s="4">
        <v>216</v>
      </c>
      <c r="B2104" s="4">
        <v>3</v>
      </c>
      <c r="C2104" s="4" t="s">
        <v>34</v>
      </c>
      <c r="D2104" s="4" t="s">
        <v>525</v>
      </c>
    </row>
    <row r="2105" spans="1:4">
      <c r="A2105" s="4">
        <v>217</v>
      </c>
      <c r="B2105" s="4">
        <v>3</v>
      </c>
      <c r="C2105" s="4" t="s">
        <v>34</v>
      </c>
      <c r="D2105" s="4" t="s">
        <v>525</v>
      </c>
    </row>
    <row r="2106" spans="1:4">
      <c r="A2106" s="4">
        <v>218</v>
      </c>
      <c r="B2106" s="4">
        <v>3</v>
      </c>
      <c r="C2106" s="4" t="s">
        <v>34</v>
      </c>
      <c r="D2106" s="4" t="s">
        <v>525</v>
      </c>
    </row>
    <row r="2107" spans="1:4">
      <c r="A2107" s="4">
        <v>219</v>
      </c>
      <c r="B2107" s="4">
        <v>3</v>
      </c>
      <c r="C2107" s="4" t="s">
        <v>34</v>
      </c>
      <c r="D2107" s="4" t="s">
        <v>525</v>
      </c>
    </row>
    <row r="2108" spans="1:4">
      <c r="A2108" s="4">
        <v>220</v>
      </c>
      <c r="B2108" s="4">
        <v>3</v>
      </c>
      <c r="C2108" s="4" t="s">
        <v>34</v>
      </c>
      <c r="D2108" s="4" t="s">
        <v>525</v>
      </c>
    </row>
    <row r="2109" spans="1:4">
      <c r="A2109" s="4">
        <v>221</v>
      </c>
      <c r="B2109" s="4">
        <v>3</v>
      </c>
      <c r="C2109" s="4" t="s">
        <v>34</v>
      </c>
      <c r="D2109" s="4" t="s">
        <v>525</v>
      </c>
    </row>
    <row r="2110" spans="1:4">
      <c r="A2110" s="4">
        <v>222</v>
      </c>
      <c r="B2110" s="4">
        <v>3</v>
      </c>
      <c r="C2110" s="4" t="s">
        <v>34</v>
      </c>
      <c r="D2110" s="4" t="s">
        <v>525</v>
      </c>
    </row>
    <row r="2111" spans="1:4">
      <c r="A2111" s="4">
        <v>223</v>
      </c>
      <c r="B2111" s="4">
        <v>3</v>
      </c>
      <c r="C2111" s="4" t="s">
        <v>34</v>
      </c>
      <c r="D2111" s="4" t="s">
        <v>525</v>
      </c>
    </row>
    <row r="2112" spans="1:4">
      <c r="A2112" s="4">
        <v>429</v>
      </c>
      <c r="B2112" s="4">
        <v>5</v>
      </c>
      <c r="C2112" s="4" t="s">
        <v>42</v>
      </c>
      <c r="D2112" s="4" t="s">
        <v>526</v>
      </c>
    </row>
    <row r="2113" spans="1:4">
      <c r="A2113" s="4">
        <v>431</v>
      </c>
      <c r="B2113" s="4">
        <v>5</v>
      </c>
      <c r="C2113" s="4" t="s">
        <v>42</v>
      </c>
      <c r="D2113" s="4" t="s">
        <v>526</v>
      </c>
    </row>
    <row r="2114" spans="1:4">
      <c r="A2114" s="4">
        <v>432</v>
      </c>
      <c r="B2114" s="4">
        <v>5</v>
      </c>
      <c r="C2114" s="4" t="s">
        <v>42</v>
      </c>
      <c r="D2114" s="4" t="s">
        <v>526</v>
      </c>
    </row>
    <row r="2115" spans="1:4">
      <c r="A2115" s="4">
        <v>433</v>
      </c>
      <c r="B2115" s="4">
        <v>5</v>
      </c>
      <c r="C2115" s="4" t="s">
        <v>42</v>
      </c>
      <c r="D2115" s="4" t="s">
        <v>526</v>
      </c>
    </row>
    <row r="2116" spans="1:4">
      <c r="A2116" s="4">
        <v>264</v>
      </c>
      <c r="B2116" s="4">
        <v>3</v>
      </c>
      <c r="C2116" s="4" t="s">
        <v>28</v>
      </c>
      <c r="D2116" s="4" t="s">
        <v>527</v>
      </c>
    </row>
    <row r="2117" spans="1:4">
      <c r="A2117" s="4">
        <v>353</v>
      </c>
      <c r="B2117" s="4">
        <v>3</v>
      </c>
      <c r="C2117" s="4" t="s">
        <v>28</v>
      </c>
      <c r="D2117" s="4" t="s">
        <v>527</v>
      </c>
    </row>
    <row r="2118" spans="1:4">
      <c r="A2118" s="4">
        <v>354</v>
      </c>
      <c r="B2118" s="4">
        <v>3</v>
      </c>
      <c r="C2118" s="4" t="s">
        <v>28</v>
      </c>
      <c r="D2118" s="4" t="s">
        <v>527</v>
      </c>
    </row>
    <row r="2119" spans="1:4">
      <c r="A2119" s="4">
        <v>366</v>
      </c>
      <c r="B2119" s="4">
        <v>3</v>
      </c>
      <c r="C2119" s="4" t="s">
        <v>28</v>
      </c>
      <c r="D2119" s="4" t="s">
        <v>527</v>
      </c>
    </row>
    <row r="2120" spans="1:4">
      <c r="A2120" s="4">
        <v>367</v>
      </c>
      <c r="B2120" s="4">
        <v>3</v>
      </c>
      <c r="C2120" s="4" t="s">
        <v>28</v>
      </c>
      <c r="D2120" s="4" t="s">
        <v>527</v>
      </c>
    </row>
    <row r="2121" spans="1:4">
      <c r="A2121" s="4">
        <v>368</v>
      </c>
      <c r="B2121" s="4">
        <v>3</v>
      </c>
      <c r="C2121" s="4" t="s">
        <v>28</v>
      </c>
      <c r="D2121" s="4" t="s">
        <v>527</v>
      </c>
    </row>
    <row r="2122" spans="1:4">
      <c r="A2122" s="4">
        <v>369</v>
      </c>
      <c r="B2122" s="4">
        <v>3</v>
      </c>
      <c r="C2122" s="4" t="s">
        <v>28</v>
      </c>
      <c r="D2122" s="4" t="s">
        <v>527</v>
      </c>
    </row>
    <row r="2123" spans="1:4">
      <c r="A2123" s="4">
        <v>370</v>
      </c>
      <c r="B2123" s="4">
        <v>3</v>
      </c>
      <c r="C2123" s="4" t="s">
        <v>28</v>
      </c>
      <c r="D2123" s="4" t="s">
        <v>527</v>
      </c>
    </row>
    <row r="2124" spans="1:4">
      <c r="A2124" s="4">
        <v>371</v>
      </c>
      <c r="B2124" s="4">
        <v>3</v>
      </c>
      <c r="C2124" s="4" t="s">
        <v>28</v>
      </c>
      <c r="D2124" s="4" t="s">
        <v>527</v>
      </c>
    </row>
    <row r="2125" spans="1:4">
      <c r="A2125" s="4">
        <v>912</v>
      </c>
      <c r="B2125" s="4">
        <v>7</v>
      </c>
      <c r="C2125" s="4" t="s">
        <v>59</v>
      </c>
      <c r="D2125" s="4" t="s">
        <v>528</v>
      </c>
    </row>
    <row r="2126" spans="1:4">
      <c r="A2126" s="4">
        <v>913</v>
      </c>
      <c r="B2126" s="4">
        <v>7</v>
      </c>
      <c r="C2126" s="4" t="s">
        <v>59</v>
      </c>
      <c r="D2126" s="4" t="s">
        <v>528</v>
      </c>
    </row>
    <row r="2127" spans="1:4">
      <c r="A2127" s="4">
        <v>914</v>
      </c>
      <c r="B2127" s="4">
        <v>7</v>
      </c>
      <c r="C2127" s="4" t="s">
        <v>59</v>
      </c>
      <c r="D2127" s="4" t="s">
        <v>528</v>
      </c>
    </row>
    <row r="2128" spans="1:4">
      <c r="A2128" s="4">
        <v>915</v>
      </c>
      <c r="B2128" s="4">
        <v>7</v>
      </c>
      <c r="C2128" s="4" t="s">
        <v>59</v>
      </c>
      <c r="D2128" s="4" t="s">
        <v>528</v>
      </c>
    </row>
    <row r="2129" spans="1:4">
      <c r="A2129" s="4">
        <v>916</v>
      </c>
      <c r="B2129" s="4">
        <v>7</v>
      </c>
      <c r="C2129" s="4" t="s">
        <v>60</v>
      </c>
      <c r="D2129" s="4" t="s">
        <v>528</v>
      </c>
    </row>
    <row r="2130" spans="1:4">
      <c r="A2130" s="4">
        <v>917</v>
      </c>
      <c r="B2130" s="4">
        <v>7</v>
      </c>
      <c r="C2130" s="4" t="s">
        <v>60</v>
      </c>
      <c r="D2130" s="4" t="s">
        <v>528</v>
      </c>
    </row>
    <row r="2131" spans="1:4">
      <c r="A2131" s="4">
        <v>918</v>
      </c>
      <c r="B2131" s="4">
        <v>7</v>
      </c>
      <c r="C2131" s="4" t="s">
        <v>60</v>
      </c>
      <c r="D2131" s="4" t="s">
        <v>528</v>
      </c>
    </row>
    <row r="2132" spans="1:4">
      <c r="A2132" s="4">
        <v>919</v>
      </c>
      <c r="B2132" s="4">
        <v>7</v>
      </c>
      <c r="C2132" s="4" t="s">
        <v>60</v>
      </c>
      <c r="D2132" s="4" t="s">
        <v>528</v>
      </c>
    </row>
    <row r="2133" spans="1:4">
      <c r="A2133" s="4">
        <v>931</v>
      </c>
      <c r="B2133" s="4">
        <v>7</v>
      </c>
      <c r="C2133" s="4" t="s">
        <v>57</v>
      </c>
      <c r="D2133" s="4" t="s">
        <v>529</v>
      </c>
    </row>
    <row r="2134" spans="1:4">
      <c r="A2134" s="4">
        <v>1165</v>
      </c>
      <c r="B2134" s="4">
        <v>7</v>
      </c>
      <c r="C2134" s="4" t="s">
        <v>57</v>
      </c>
      <c r="D2134" s="4" t="s">
        <v>529</v>
      </c>
    </row>
    <row r="2135" spans="1:4">
      <c r="A2135" s="4">
        <v>1166</v>
      </c>
      <c r="B2135" s="4">
        <v>7</v>
      </c>
      <c r="C2135" s="4" t="s">
        <v>57</v>
      </c>
      <c r="D2135" s="4" t="s">
        <v>529</v>
      </c>
    </row>
    <row r="2136" spans="1:4">
      <c r="A2136" s="4">
        <v>1167</v>
      </c>
      <c r="B2136" s="4">
        <v>7</v>
      </c>
      <c r="C2136" s="4" t="s">
        <v>57</v>
      </c>
      <c r="D2136" s="4" t="s">
        <v>529</v>
      </c>
    </row>
    <row r="2137" spans="1:4">
      <c r="A2137" s="4">
        <v>1168</v>
      </c>
      <c r="B2137" s="4">
        <v>7</v>
      </c>
      <c r="C2137" s="4" t="s">
        <v>57</v>
      </c>
      <c r="D2137" s="4" t="s">
        <v>529</v>
      </c>
    </row>
    <row r="2138" spans="1:4">
      <c r="A2138" s="4">
        <v>1169</v>
      </c>
      <c r="B2138" s="4">
        <v>7</v>
      </c>
      <c r="C2138" s="4" t="s">
        <v>57</v>
      </c>
      <c r="D2138" s="4" t="s">
        <v>529</v>
      </c>
    </row>
    <row r="2139" spans="1:4">
      <c r="A2139" s="4">
        <v>1170</v>
      </c>
      <c r="B2139" s="4">
        <v>7</v>
      </c>
      <c r="C2139" s="4" t="s">
        <v>57</v>
      </c>
      <c r="D2139" s="4" t="s">
        <v>529</v>
      </c>
    </row>
    <row r="2140" spans="1:4">
      <c r="A2140" s="4">
        <v>2404</v>
      </c>
      <c r="B2140" s="4">
        <v>15</v>
      </c>
      <c r="D2140" s="4" t="s">
        <v>530</v>
      </c>
    </row>
    <row r="2141" spans="1:4">
      <c r="A2141" s="4">
        <v>2405</v>
      </c>
      <c r="B2141" s="4">
        <v>15</v>
      </c>
      <c r="D2141" s="4" t="s">
        <v>530</v>
      </c>
    </row>
    <row r="2142" spans="1:4">
      <c r="A2142" s="4">
        <v>2465</v>
      </c>
      <c r="B2142" s="4">
        <v>15</v>
      </c>
      <c r="D2142" s="4" t="s">
        <v>530</v>
      </c>
    </row>
    <row r="2143" spans="1:4">
      <c r="A2143" s="4">
        <v>2466</v>
      </c>
      <c r="B2143" s="4">
        <v>15</v>
      </c>
      <c r="D2143" s="4" t="s">
        <v>530</v>
      </c>
    </row>
    <row r="2144" spans="1:4">
      <c r="A2144" s="4">
        <v>2467</v>
      </c>
      <c r="B2144" s="4">
        <v>15</v>
      </c>
      <c r="D2144" s="4" t="s">
        <v>530</v>
      </c>
    </row>
    <row r="2145" spans="1:4">
      <c r="A2145" s="4">
        <v>2469</v>
      </c>
      <c r="B2145" s="4">
        <v>15</v>
      </c>
      <c r="D2145" s="4" t="s">
        <v>530</v>
      </c>
    </row>
    <row r="2146" spans="1:4">
      <c r="A2146" s="4">
        <v>55</v>
      </c>
      <c r="B2146" s="4">
        <v>2</v>
      </c>
      <c r="C2146" s="4" t="s">
        <v>30</v>
      </c>
      <c r="D2146" s="4" t="s">
        <v>531</v>
      </c>
    </row>
    <row r="2147" spans="1:4">
      <c r="A2147" s="4">
        <v>56</v>
      </c>
      <c r="B2147" s="4">
        <v>2</v>
      </c>
      <c r="C2147" s="4" t="s">
        <v>30</v>
      </c>
      <c r="D2147" s="4" t="s">
        <v>531</v>
      </c>
    </row>
    <row r="2148" spans="1:4">
      <c r="A2148" s="4">
        <v>57</v>
      </c>
      <c r="B2148" s="4">
        <v>2</v>
      </c>
      <c r="C2148" s="4" t="s">
        <v>30</v>
      </c>
      <c r="D2148" s="4" t="s">
        <v>531</v>
      </c>
    </row>
    <row r="2149" spans="1:4">
      <c r="A2149" s="4">
        <v>58</v>
      </c>
      <c r="B2149" s="4">
        <v>2</v>
      </c>
      <c r="C2149" s="4" t="s">
        <v>30</v>
      </c>
      <c r="D2149" s="4" t="s">
        <v>531</v>
      </c>
    </row>
    <row r="2150" spans="1:4">
      <c r="A2150" s="4">
        <v>59</v>
      </c>
      <c r="B2150" s="4">
        <v>2</v>
      </c>
      <c r="C2150" s="4" t="s">
        <v>30</v>
      </c>
      <c r="D2150" s="4" t="s">
        <v>531</v>
      </c>
    </row>
    <row r="2151" spans="1:4">
      <c r="A2151" s="4">
        <v>60</v>
      </c>
      <c r="B2151" s="4">
        <v>2</v>
      </c>
      <c r="C2151" s="4" t="s">
        <v>30</v>
      </c>
      <c r="D2151" s="4" t="s">
        <v>531</v>
      </c>
    </row>
    <row r="2152" spans="1:4">
      <c r="A2152" s="4">
        <v>172</v>
      </c>
      <c r="B2152" s="4">
        <v>2</v>
      </c>
      <c r="C2152" s="4" t="s">
        <v>30</v>
      </c>
      <c r="D2152" s="4" t="s">
        <v>531</v>
      </c>
    </row>
    <row r="2153" spans="1:4">
      <c r="A2153" s="4">
        <v>1689</v>
      </c>
      <c r="B2153" s="4">
        <v>9</v>
      </c>
      <c r="C2153" s="4" t="s">
        <v>64</v>
      </c>
      <c r="D2153" s="4" t="s">
        <v>532</v>
      </c>
    </row>
    <row r="2154" spans="1:4">
      <c r="A2154" s="4">
        <v>1690</v>
      </c>
      <c r="B2154" s="4">
        <v>9</v>
      </c>
      <c r="C2154" s="4" t="s">
        <v>64</v>
      </c>
      <c r="D2154" s="4" t="s">
        <v>532</v>
      </c>
    </row>
    <row r="2155" spans="1:4">
      <c r="A2155" s="4">
        <v>1691</v>
      </c>
      <c r="B2155" s="4">
        <v>9</v>
      </c>
      <c r="C2155" s="4" t="s">
        <v>64</v>
      </c>
      <c r="D2155" s="4" t="s">
        <v>532</v>
      </c>
    </row>
    <row r="2156" spans="1:4">
      <c r="A2156" s="4">
        <v>1692</v>
      </c>
      <c r="B2156" s="4">
        <v>9</v>
      </c>
      <c r="C2156" s="4" t="s">
        <v>64</v>
      </c>
      <c r="D2156" s="4" t="s">
        <v>532</v>
      </c>
    </row>
    <row r="2157" spans="1:4">
      <c r="A2157" s="4">
        <v>1693</v>
      </c>
      <c r="B2157" s="4">
        <v>9</v>
      </c>
      <c r="C2157" s="4" t="s">
        <v>64</v>
      </c>
      <c r="D2157" s="4" t="s">
        <v>532</v>
      </c>
    </row>
    <row r="2158" spans="1:4">
      <c r="A2158" s="4">
        <v>381</v>
      </c>
      <c r="B2158" s="4">
        <v>4</v>
      </c>
      <c r="C2158" s="4" t="s">
        <v>39</v>
      </c>
      <c r="D2158" s="4" t="s">
        <v>533</v>
      </c>
    </row>
    <row r="2159" spans="1:4">
      <c r="A2159" s="4">
        <v>382</v>
      </c>
      <c r="B2159" s="4">
        <v>4</v>
      </c>
      <c r="C2159" s="4" t="s">
        <v>39</v>
      </c>
      <c r="D2159" s="4" t="s">
        <v>533</v>
      </c>
    </row>
    <row r="2160" spans="1:4">
      <c r="A2160" s="4">
        <v>383</v>
      </c>
      <c r="B2160" s="4">
        <v>4</v>
      </c>
      <c r="C2160" s="4" t="s">
        <v>39</v>
      </c>
      <c r="D2160" s="4" t="s">
        <v>533</v>
      </c>
    </row>
    <row r="2161" spans="1:4">
      <c r="A2161" s="4">
        <v>384</v>
      </c>
      <c r="B2161" s="4">
        <v>4</v>
      </c>
      <c r="C2161" s="4" t="s">
        <v>39</v>
      </c>
      <c r="D2161" s="4" t="s">
        <v>533</v>
      </c>
    </row>
    <row r="2162" spans="1:4">
      <c r="A2162" s="4">
        <v>449</v>
      </c>
      <c r="B2162" s="4">
        <v>4</v>
      </c>
      <c r="C2162" s="4" t="s">
        <v>39</v>
      </c>
      <c r="D2162" s="4" t="s">
        <v>533</v>
      </c>
    </row>
    <row r="2163" spans="1:4">
      <c r="A2163" s="4">
        <v>1076</v>
      </c>
      <c r="B2163" s="4">
        <v>7</v>
      </c>
      <c r="C2163" s="4" t="s">
        <v>65</v>
      </c>
      <c r="D2163" s="4" t="s">
        <v>534</v>
      </c>
    </row>
    <row r="2164" spans="1:4">
      <c r="A2164" s="4">
        <v>1077</v>
      </c>
      <c r="B2164" s="4">
        <v>7</v>
      </c>
      <c r="C2164" s="4" t="s">
        <v>65</v>
      </c>
      <c r="D2164" s="4" t="s">
        <v>534</v>
      </c>
    </row>
    <row r="2165" spans="1:4">
      <c r="A2165" s="4">
        <v>1574</v>
      </c>
      <c r="B2165" s="4">
        <v>7</v>
      </c>
      <c r="C2165" s="4" t="s">
        <v>65</v>
      </c>
      <c r="D2165" s="4" t="s">
        <v>534</v>
      </c>
    </row>
    <row r="2166" spans="1:4">
      <c r="A2166" s="4">
        <v>1078</v>
      </c>
      <c r="B2166" s="4">
        <v>7</v>
      </c>
      <c r="C2166" s="4" t="s">
        <v>65</v>
      </c>
      <c r="D2166" s="4" t="s">
        <v>535</v>
      </c>
    </row>
    <row r="2167" spans="1:4">
      <c r="A2167" s="4">
        <v>1079</v>
      </c>
      <c r="B2167" s="4">
        <v>7</v>
      </c>
      <c r="C2167" s="4" t="s">
        <v>65</v>
      </c>
      <c r="D2167" s="4" t="s">
        <v>535</v>
      </c>
    </row>
    <row r="2168" spans="1:4">
      <c r="A2168" s="4">
        <v>1080</v>
      </c>
      <c r="B2168" s="4">
        <v>7</v>
      </c>
      <c r="C2168" s="4" t="s">
        <v>65</v>
      </c>
      <c r="D2168" s="4" t="s">
        <v>535</v>
      </c>
    </row>
    <row r="2169" spans="1:4">
      <c r="A2169" s="4">
        <v>5</v>
      </c>
      <c r="B2169" s="4">
        <v>1</v>
      </c>
      <c r="C2169" s="4" t="s">
        <v>29</v>
      </c>
      <c r="D2169" s="4" t="s">
        <v>536</v>
      </c>
    </row>
    <row r="2170" spans="1:4">
      <c r="A2170" s="4">
        <v>6</v>
      </c>
      <c r="B2170" s="4">
        <v>1</v>
      </c>
      <c r="C2170" s="4" t="s">
        <v>29</v>
      </c>
      <c r="D2170" s="4" t="s">
        <v>536</v>
      </c>
    </row>
    <row r="2171" spans="1:4">
      <c r="A2171" s="4">
        <v>7</v>
      </c>
      <c r="B2171" s="4">
        <v>1</v>
      </c>
      <c r="C2171" s="4" t="s">
        <v>29</v>
      </c>
      <c r="D2171" s="4" t="s">
        <v>536</v>
      </c>
    </row>
    <row r="2172" spans="1:4">
      <c r="A2172" s="4">
        <v>837</v>
      </c>
      <c r="B2172" s="4">
        <v>1</v>
      </c>
      <c r="C2172" s="4" t="s">
        <v>29</v>
      </c>
      <c r="D2172" s="4" t="s">
        <v>536</v>
      </c>
    </row>
    <row r="2173" spans="1:4">
      <c r="A2173" s="4">
        <v>838</v>
      </c>
      <c r="B2173" s="4">
        <v>1</v>
      </c>
      <c r="C2173" s="4" t="s">
        <v>29</v>
      </c>
      <c r="D2173" s="4" t="s">
        <v>536</v>
      </c>
    </row>
    <row r="2174" spans="1:4">
      <c r="A2174" s="4">
        <v>839</v>
      </c>
      <c r="B2174" s="4">
        <v>1</v>
      </c>
      <c r="C2174" s="4" t="s">
        <v>29</v>
      </c>
      <c r="D2174" s="4" t="s">
        <v>536</v>
      </c>
    </row>
    <row r="2175" spans="1:4">
      <c r="A2175" s="4">
        <v>1624</v>
      </c>
      <c r="B2175" s="4">
        <v>14</v>
      </c>
      <c r="C2175" s="4" t="s">
        <v>76</v>
      </c>
      <c r="D2175" s="4" t="s">
        <v>537</v>
      </c>
    </row>
    <row r="2176" spans="1:4">
      <c r="A2176" s="4">
        <v>2081</v>
      </c>
      <c r="B2176" s="4">
        <v>14</v>
      </c>
      <c r="C2176" s="4" t="s">
        <v>76</v>
      </c>
      <c r="D2176" s="4" t="s">
        <v>537</v>
      </c>
    </row>
    <row r="2177" spans="1:4">
      <c r="A2177" s="4">
        <v>2082</v>
      </c>
      <c r="B2177" s="4">
        <v>14</v>
      </c>
      <c r="C2177" s="4" t="s">
        <v>76</v>
      </c>
      <c r="D2177" s="4" t="s">
        <v>537</v>
      </c>
    </row>
    <row r="2178" spans="1:4">
      <c r="A2178" s="4">
        <v>2083</v>
      </c>
      <c r="B2178" s="4">
        <v>14</v>
      </c>
      <c r="C2178" s="4" t="s">
        <v>76</v>
      </c>
      <c r="D2178" s="4" t="s">
        <v>537</v>
      </c>
    </row>
    <row r="2179" spans="1:4">
      <c r="A2179" s="4">
        <v>2084</v>
      </c>
      <c r="B2179" s="4">
        <v>14</v>
      </c>
      <c r="C2179" s="4" t="s">
        <v>76</v>
      </c>
      <c r="D2179" s="4" t="s">
        <v>537</v>
      </c>
    </row>
    <row r="2180" spans="1:4">
      <c r="A2180" s="4">
        <v>2085</v>
      </c>
      <c r="B2180" s="4">
        <v>14</v>
      </c>
      <c r="C2180" s="4" t="s">
        <v>76</v>
      </c>
      <c r="D2180" s="4" t="s">
        <v>537</v>
      </c>
    </row>
    <row r="2181" spans="1:4">
      <c r="A2181" s="4">
        <v>1498</v>
      </c>
      <c r="B2181" s="4">
        <v>8</v>
      </c>
      <c r="C2181" s="4" t="s">
        <v>68</v>
      </c>
      <c r="D2181" s="4" t="s">
        <v>538</v>
      </c>
    </row>
    <row r="2182" spans="1:4">
      <c r="A2182" s="4">
        <v>1499</v>
      </c>
      <c r="B2182" s="4">
        <v>8</v>
      </c>
      <c r="C2182" s="4" t="s">
        <v>68</v>
      </c>
      <c r="D2182" s="4" t="s">
        <v>538</v>
      </c>
    </row>
    <row r="2183" spans="1:4">
      <c r="A2183" s="4">
        <v>1500</v>
      </c>
      <c r="B2183" s="4">
        <v>8</v>
      </c>
      <c r="C2183" s="4" t="s">
        <v>68</v>
      </c>
      <c r="D2183" s="4" t="s">
        <v>538</v>
      </c>
    </row>
    <row r="2184" spans="1:4">
      <c r="A2184" s="4">
        <v>1501</v>
      </c>
      <c r="B2184" s="4">
        <v>8</v>
      </c>
      <c r="C2184" s="4" t="s">
        <v>68</v>
      </c>
      <c r="D2184" s="4" t="s">
        <v>538</v>
      </c>
    </row>
    <row r="2185" spans="1:4">
      <c r="A2185" s="4">
        <v>1502</v>
      </c>
      <c r="B2185" s="4">
        <v>8</v>
      </c>
      <c r="C2185" s="4" t="s">
        <v>68</v>
      </c>
      <c r="D2185" s="4" t="s">
        <v>538</v>
      </c>
    </row>
    <row r="2186" spans="1:4">
      <c r="A2186" s="4">
        <v>1503</v>
      </c>
      <c r="B2186" s="4">
        <v>8</v>
      </c>
      <c r="C2186" s="4" t="s">
        <v>68</v>
      </c>
      <c r="D2186" s="4" t="s">
        <v>538</v>
      </c>
    </row>
    <row r="2187" spans="1:4">
      <c r="A2187" s="4">
        <v>1504</v>
      </c>
      <c r="B2187" s="4">
        <v>8</v>
      </c>
      <c r="C2187" s="4" t="s">
        <v>68</v>
      </c>
      <c r="D2187" s="4" t="s">
        <v>538</v>
      </c>
    </row>
    <row r="2188" spans="1:4">
      <c r="A2188" s="4">
        <v>1505</v>
      </c>
      <c r="B2188" s="4">
        <v>8</v>
      </c>
      <c r="C2188" s="4" t="s">
        <v>68</v>
      </c>
      <c r="D2188" s="4" t="s">
        <v>538</v>
      </c>
    </row>
    <row r="2189" spans="1:4">
      <c r="A2189" s="4">
        <v>1285</v>
      </c>
      <c r="B2189" s="4">
        <v>8</v>
      </c>
      <c r="C2189" s="4" t="s">
        <v>67</v>
      </c>
      <c r="D2189" s="4" t="s">
        <v>539</v>
      </c>
    </row>
    <row r="2190" spans="1:4">
      <c r="A2190" s="4">
        <v>1286</v>
      </c>
      <c r="B2190" s="4">
        <v>8</v>
      </c>
      <c r="C2190" s="4" t="s">
        <v>67</v>
      </c>
      <c r="D2190" s="4" t="s">
        <v>539</v>
      </c>
    </row>
    <row r="2191" spans="1:4">
      <c r="A2191" s="4">
        <v>1291</v>
      </c>
      <c r="B2191" s="4">
        <v>8</v>
      </c>
      <c r="C2191" s="4" t="s">
        <v>67</v>
      </c>
      <c r="D2191" s="4" t="s">
        <v>539</v>
      </c>
    </row>
    <row r="2192" spans="1:4">
      <c r="A2192" s="4">
        <v>1292</v>
      </c>
      <c r="B2192" s="4">
        <v>8</v>
      </c>
      <c r="C2192" s="4" t="s">
        <v>67</v>
      </c>
      <c r="D2192" s="4" t="s">
        <v>539</v>
      </c>
    </row>
    <row r="2193" spans="1:4">
      <c r="A2193" s="4">
        <v>1293</v>
      </c>
      <c r="B2193" s="4">
        <v>8</v>
      </c>
      <c r="C2193" s="4" t="s">
        <v>67</v>
      </c>
      <c r="D2193" s="4" t="s">
        <v>539</v>
      </c>
    </row>
    <row r="2194" spans="1:4">
      <c r="A2194" s="4">
        <v>2336</v>
      </c>
      <c r="B2194" s="4">
        <v>15</v>
      </c>
      <c r="D2194" s="4" t="s">
        <v>540</v>
      </c>
    </row>
    <row r="2195" spans="1:4">
      <c r="A2195" s="4">
        <v>2337</v>
      </c>
      <c r="B2195" s="4">
        <v>15</v>
      </c>
      <c r="D2195" s="4" t="s">
        <v>540</v>
      </c>
    </row>
    <row r="2196" spans="1:4">
      <c r="A2196" s="4">
        <v>2338</v>
      </c>
      <c r="B2196" s="4">
        <v>15</v>
      </c>
      <c r="D2196" s="4" t="s">
        <v>540</v>
      </c>
    </row>
    <row r="2197" spans="1:4">
      <c r="A2197" s="4">
        <v>2339</v>
      </c>
      <c r="B2197" s="4">
        <v>15</v>
      </c>
      <c r="D2197" s="4" t="s">
        <v>540</v>
      </c>
    </row>
    <row r="2198" spans="1:4">
      <c r="A2198" s="4">
        <v>2463</v>
      </c>
      <c r="B2198" s="4">
        <v>15</v>
      </c>
      <c r="D2198" s="4" t="s">
        <v>540</v>
      </c>
    </row>
    <row r="2199" spans="1:4">
      <c r="A2199" s="4">
        <v>2464</v>
      </c>
      <c r="B2199" s="4">
        <v>15</v>
      </c>
      <c r="D2199" s="4" t="s">
        <v>540</v>
      </c>
    </row>
    <row r="2200" spans="1:4">
      <c r="A2200" s="4">
        <v>1560</v>
      </c>
      <c r="B2200" s="4">
        <v>9</v>
      </c>
      <c r="C2200" s="4" t="s">
        <v>64</v>
      </c>
      <c r="D2200" s="4" t="s">
        <v>541</v>
      </c>
    </row>
    <row r="2201" spans="1:4">
      <c r="A2201" s="4">
        <v>1685</v>
      </c>
      <c r="B2201" s="4">
        <v>9</v>
      </c>
      <c r="C2201" s="4" t="s">
        <v>64</v>
      </c>
      <c r="D2201" s="4" t="s">
        <v>541</v>
      </c>
    </row>
    <row r="2202" spans="1:4">
      <c r="A2202" s="4">
        <v>1687</v>
      </c>
      <c r="B2202" s="4">
        <v>9</v>
      </c>
      <c r="C2202" s="4" t="s">
        <v>64</v>
      </c>
      <c r="D2202" s="4" t="s">
        <v>541</v>
      </c>
    </row>
    <row r="2203" spans="1:4">
      <c r="A2203" s="4">
        <v>1688</v>
      </c>
      <c r="B2203" s="4">
        <v>9</v>
      </c>
      <c r="C2203" s="4" t="s">
        <v>64</v>
      </c>
      <c r="D2203" s="4" t="s">
        <v>541</v>
      </c>
    </row>
    <row r="2204" spans="1:4">
      <c r="A2204" s="4">
        <v>1698</v>
      </c>
      <c r="B2204" s="4">
        <v>9</v>
      </c>
      <c r="C2204" s="4" t="s">
        <v>64</v>
      </c>
      <c r="D2204" s="4" t="s">
        <v>541</v>
      </c>
    </row>
    <row r="2205" spans="1:4">
      <c r="A2205" s="4">
        <v>550</v>
      </c>
      <c r="B2205" s="4">
        <v>4</v>
      </c>
      <c r="C2205" s="4" t="s">
        <v>144</v>
      </c>
      <c r="D2205" s="4" t="s">
        <v>542</v>
      </c>
    </row>
    <row r="2206" spans="1:4">
      <c r="A2206" s="4">
        <v>551</v>
      </c>
      <c r="B2206" s="4">
        <v>4</v>
      </c>
      <c r="C2206" s="4" t="s">
        <v>144</v>
      </c>
      <c r="D2206" s="4" t="s">
        <v>542</v>
      </c>
    </row>
    <row r="2207" spans="1:4">
      <c r="A2207" s="4">
        <v>552</v>
      </c>
      <c r="B2207" s="4">
        <v>4</v>
      </c>
      <c r="C2207" s="4" t="s">
        <v>144</v>
      </c>
      <c r="D2207" s="4" t="s">
        <v>542</v>
      </c>
    </row>
    <row r="2208" spans="1:4">
      <c r="A2208" s="4">
        <v>553</v>
      </c>
      <c r="B2208" s="4">
        <v>4</v>
      </c>
      <c r="C2208" s="4" t="s">
        <v>144</v>
      </c>
      <c r="D2208" s="4" t="s">
        <v>542</v>
      </c>
    </row>
    <row r="2209" spans="1:4">
      <c r="A2209" s="4">
        <v>124</v>
      </c>
      <c r="B2209" s="4">
        <v>2</v>
      </c>
      <c r="C2209" s="4" t="s">
        <v>32</v>
      </c>
      <c r="D2209" s="4" t="s">
        <v>543</v>
      </c>
    </row>
    <row r="2210" spans="1:4">
      <c r="A2210" s="4">
        <v>125</v>
      </c>
      <c r="B2210" s="4">
        <v>2</v>
      </c>
      <c r="C2210" s="4" t="s">
        <v>32</v>
      </c>
      <c r="D2210" s="4" t="s">
        <v>543</v>
      </c>
    </row>
    <row r="2211" spans="1:4">
      <c r="A2211" s="4">
        <v>126</v>
      </c>
      <c r="B2211" s="4">
        <v>2</v>
      </c>
      <c r="C2211" s="4" t="s">
        <v>32</v>
      </c>
      <c r="D2211" s="4" t="s">
        <v>543</v>
      </c>
    </row>
    <row r="2212" spans="1:4">
      <c r="A2212" s="4">
        <v>127</v>
      </c>
      <c r="B2212" s="4">
        <v>2</v>
      </c>
      <c r="C2212" s="4" t="s">
        <v>32</v>
      </c>
      <c r="D2212" s="4" t="s">
        <v>543</v>
      </c>
    </row>
    <row r="2213" spans="1:4">
      <c r="A2213" s="4">
        <v>128</v>
      </c>
      <c r="B2213" s="4">
        <v>2</v>
      </c>
      <c r="C2213" s="4" t="s">
        <v>32</v>
      </c>
      <c r="D2213" s="4" t="s">
        <v>543</v>
      </c>
    </row>
    <row r="2214" spans="1:4">
      <c r="A2214" s="4">
        <v>129</v>
      </c>
      <c r="B2214" s="4">
        <v>2</v>
      </c>
      <c r="C2214" s="4" t="s">
        <v>32</v>
      </c>
      <c r="D2214" s="4" t="s">
        <v>543</v>
      </c>
    </row>
    <row r="2215" spans="1:4">
      <c r="A2215" s="4">
        <v>291</v>
      </c>
      <c r="B2215" s="4">
        <v>3</v>
      </c>
      <c r="C2215" s="4" t="s">
        <v>28</v>
      </c>
      <c r="D2215" s="4" t="s">
        <v>544</v>
      </c>
    </row>
    <row r="2216" spans="1:4">
      <c r="A2216" s="4">
        <v>293</v>
      </c>
      <c r="B2216" s="4">
        <v>3</v>
      </c>
      <c r="C2216" s="4" t="s">
        <v>28</v>
      </c>
      <c r="D2216" s="4" t="s">
        <v>544</v>
      </c>
    </row>
    <row r="2217" spans="1:4">
      <c r="A2217" s="4">
        <v>294</v>
      </c>
      <c r="B2217" s="4">
        <v>3</v>
      </c>
      <c r="C2217" s="4" t="s">
        <v>28</v>
      </c>
      <c r="D2217" s="4" t="s">
        <v>544</v>
      </c>
    </row>
    <row r="2218" spans="1:4">
      <c r="A2218" s="4">
        <v>295</v>
      </c>
      <c r="B2218" s="4">
        <v>3</v>
      </c>
      <c r="C2218" s="4" t="s">
        <v>28</v>
      </c>
      <c r="D2218" s="4" t="s">
        <v>544</v>
      </c>
    </row>
    <row r="2219" spans="1:4">
      <c r="A2219" s="4">
        <v>296</v>
      </c>
      <c r="B2219" s="4">
        <v>3</v>
      </c>
      <c r="C2219" s="4" t="s">
        <v>28</v>
      </c>
      <c r="D2219" s="4" t="s">
        <v>544</v>
      </c>
    </row>
    <row r="2220" spans="1:4">
      <c r="A2220" s="4">
        <v>297</v>
      </c>
      <c r="B2220" s="4">
        <v>3</v>
      </c>
      <c r="C2220" s="4" t="s">
        <v>28</v>
      </c>
      <c r="D2220" s="4" t="s">
        <v>544</v>
      </c>
    </row>
    <row r="2221" spans="1:4">
      <c r="A2221" s="4">
        <v>330</v>
      </c>
      <c r="B2221" s="4">
        <v>3</v>
      </c>
      <c r="C2221" s="4" t="s">
        <v>28</v>
      </c>
      <c r="D2221" s="4" t="s">
        <v>545</v>
      </c>
    </row>
    <row r="2222" spans="1:4">
      <c r="A2222" s="4">
        <v>331</v>
      </c>
      <c r="B2222" s="4">
        <v>3</v>
      </c>
      <c r="C2222" s="4" t="s">
        <v>28</v>
      </c>
      <c r="D2222" s="4" t="s">
        <v>545</v>
      </c>
    </row>
    <row r="2223" spans="1:4">
      <c r="A2223" s="4">
        <v>332</v>
      </c>
      <c r="B2223" s="4">
        <v>3</v>
      </c>
      <c r="C2223" s="4" t="s">
        <v>28</v>
      </c>
      <c r="D2223" s="4" t="s">
        <v>545</v>
      </c>
    </row>
    <row r="2224" spans="1:4">
      <c r="A2224" s="4">
        <v>355</v>
      </c>
      <c r="B2224" s="4">
        <v>3</v>
      </c>
      <c r="C2224" s="4" t="s">
        <v>28</v>
      </c>
      <c r="D2224" s="4" t="s">
        <v>545</v>
      </c>
    </row>
    <row r="2225" spans="1:4">
      <c r="A2225" s="4">
        <v>2562</v>
      </c>
      <c r="B2225" s="4">
        <v>3</v>
      </c>
      <c r="C2225" s="4" t="s">
        <v>28</v>
      </c>
      <c r="D2225" s="4" t="s">
        <v>545</v>
      </c>
    </row>
    <row r="2226" spans="1:4">
      <c r="A2226" s="4">
        <v>935</v>
      </c>
      <c r="B2226" s="4">
        <v>5</v>
      </c>
      <c r="C2226" s="4" t="s">
        <v>61</v>
      </c>
      <c r="D2226" s="4" t="s">
        <v>546</v>
      </c>
    </row>
    <row r="2227" spans="1:4">
      <c r="A2227" s="4">
        <v>937</v>
      </c>
      <c r="B2227" s="4">
        <v>5</v>
      </c>
      <c r="C2227" s="4" t="s">
        <v>61</v>
      </c>
      <c r="D2227" s="4" t="s">
        <v>546</v>
      </c>
    </row>
    <row r="2228" spans="1:4">
      <c r="A2228" s="4">
        <v>938</v>
      </c>
      <c r="B2228" s="4">
        <v>5</v>
      </c>
      <c r="C2228" s="4" t="s">
        <v>61</v>
      </c>
      <c r="D2228" s="4" t="s">
        <v>546</v>
      </c>
    </row>
    <row r="2229" spans="1:4">
      <c r="A2229" s="4">
        <v>939</v>
      </c>
      <c r="B2229" s="4">
        <v>5</v>
      </c>
      <c r="C2229" s="4" t="s">
        <v>61</v>
      </c>
      <c r="D2229" s="4" t="s">
        <v>546</v>
      </c>
    </row>
    <row r="2230" spans="1:4">
      <c r="A2230" s="4">
        <v>940</v>
      </c>
      <c r="B2230" s="4">
        <v>5</v>
      </c>
      <c r="C2230" s="4" t="s">
        <v>61</v>
      </c>
      <c r="D2230" s="4" t="s">
        <v>546</v>
      </c>
    </row>
    <row r="2231" spans="1:4">
      <c r="A2231" s="4">
        <v>941</v>
      </c>
      <c r="B2231" s="4">
        <v>5</v>
      </c>
      <c r="C2231" s="4" t="s">
        <v>61</v>
      </c>
      <c r="D2231" s="4" t="s">
        <v>546</v>
      </c>
    </row>
    <row r="2232" spans="1:4">
      <c r="A2232" s="4">
        <v>942</v>
      </c>
      <c r="B2232" s="4">
        <v>5</v>
      </c>
      <c r="C2232" s="4" t="s">
        <v>61</v>
      </c>
      <c r="D2232" s="4" t="s">
        <v>546</v>
      </c>
    </row>
    <row r="2233" spans="1:4">
      <c r="A2233" s="4">
        <v>834</v>
      </c>
      <c r="B2233" s="4">
        <v>1</v>
      </c>
      <c r="C2233" s="4" t="s">
        <v>29</v>
      </c>
      <c r="D2233" s="4" t="s">
        <v>547</v>
      </c>
    </row>
    <row r="2234" spans="1:4">
      <c r="A2234" s="4">
        <v>835</v>
      </c>
      <c r="B2234" s="4">
        <v>1</v>
      </c>
      <c r="C2234" s="4" t="s">
        <v>29</v>
      </c>
      <c r="D2234" s="4" t="s">
        <v>547</v>
      </c>
    </row>
    <row r="2235" spans="1:4">
      <c r="A2235" s="4">
        <v>836</v>
      </c>
      <c r="B2235" s="4">
        <v>1</v>
      </c>
      <c r="C2235" s="4" t="s">
        <v>29</v>
      </c>
      <c r="D2235" s="4" t="s">
        <v>547</v>
      </c>
    </row>
    <row r="2236" spans="1:4">
      <c r="A2236" s="4">
        <v>962</v>
      </c>
      <c r="B2236" s="4">
        <v>7</v>
      </c>
      <c r="C2236" s="4" t="s">
        <v>59</v>
      </c>
      <c r="D2236" s="4" t="s">
        <v>548</v>
      </c>
    </row>
    <row r="2237" spans="1:4">
      <c r="A2237" s="4">
        <v>963</v>
      </c>
      <c r="B2237" s="4">
        <v>7</v>
      </c>
      <c r="C2237" s="4" t="s">
        <v>59</v>
      </c>
      <c r="D2237" s="4" t="s">
        <v>548</v>
      </c>
    </row>
    <row r="2238" spans="1:4">
      <c r="A2238" s="4">
        <v>964</v>
      </c>
      <c r="B2238" s="4">
        <v>7</v>
      </c>
      <c r="C2238" s="4" t="s">
        <v>59</v>
      </c>
      <c r="D2238" s="4" t="s">
        <v>548</v>
      </c>
    </row>
    <row r="2239" spans="1:4">
      <c r="A2239" s="4">
        <v>965</v>
      </c>
      <c r="B2239" s="4">
        <v>7</v>
      </c>
      <c r="C2239" s="4" t="s">
        <v>59</v>
      </c>
      <c r="D2239" s="4" t="s">
        <v>548</v>
      </c>
    </row>
    <row r="2240" spans="1:4">
      <c r="A2240" s="4">
        <v>759</v>
      </c>
      <c r="B2240" s="4">
        <v>6</v>
      </c>
      <c r="C2240" s="4" t="s">
        <v>47</v>
      </c>
      <c r="D2240" s="4" t="s">
        <v>549</v>
      </c>
    </row>
    <row r="2241" spans="1:4">
      <c r="A2241" s="4">
        <v>760</v>
      </c>
      <c r="B2241" s="4">
        <v>6</v>
      </c>
      <c r="C2241" s="4" t="s">
        <v>47</v>
      </c>
      <c r="D2241" s="4" t="s">
        <v>549</v>
      </c>
    </row>
    <row r="2242" spans="1:4">
      <c r="A2242" s="4">
        <v>761</v>
      </c>
      <c r="B2242" s="4">
        <v>6</v>
      </c>
      <c r="C2242" s="4" t="s">
        <v>47</v>
      </c>
      <c r="D2242" s="4" t="s">
        <v>549</v>
      </c>
    </row>
    <row r="2243" spans="1:4">
      <c r="A2243" s="4">
        <v>762</v>
      </c>
      <c r="B2243" s="4">
        <v>6</v>
      </c>
      <c r="C2243" s="4" t="s">
        <v>47</v>
      </c>
      <c r="D2243" s="4" t="s">
        <v>549</v>
      </c>
    </row>
    <row r="2244" spans="1:4">
      <c r="A2244" s="4">
        <v>763</v>
      </c>
      <c r="B2244" s="4">
        <v>6</v>
      </c>
      <c r="C2244" s="4" t="s">
        <v>47</v>
      </c>
      <c r="D2244" s="4" t="s">
        <v>549</v>
      </c>
    </row>
    <row r="2245" spans="1:4">
      <c r="A2245" s="4">
        <v>764</v>
      </c>
      <c r="B2245" s="4">
        <v>6</v>
      </c>
      <c r="C2245" s="4" t="s">
        <v>47</v>
      </c>
      <c r="D2245" s="4" t="s">
        <v>549</v>
      </c>
    </row>
    <row r="2246" spans="1:4">
      <c r="A2246" s="4">
        <v>765</v>
      </c>
      <c r="B2246" s="4">
        <v>6</v>
      </c>
      <c r="C2246" s="4" t="s">
        <v>47</v>
      </c>
      <c r="D2246" s="4" t="s">
        <v>549</v>
      </c>
    </row>
    <row r="2247" spans="1:4">
      <c r="A2247" s="4">
        <v>766</v>
      </c>
      <c r="B2247" s="4">
        <v>6</v>
      </c>
      <c r="C2247" s="4" t="s">
        <v>47</v>
      </c>
      <c r="D2247" s="4" t="s">
        <v>549</v>
      </c>
    </row>
    <row r="2248" spans="1:4">
      <c r="A2248" s="4">
        <v>1313</v>
      </c>
      <c r="B2248" s="4">
        <v>11</v>
      </c>
      <c r="C2248" s="4" t="s">
        <v>70</v>
      </c>
      <c r="D2248" s="4" t="s">
        <v>550</v>
      </c>
    </row>
    <row r="2249" spans="1:4">
      <c r="A2249" s="4">
        <v>1314</v>
      </c>
      <c r="B2249" s="4">
        <v>11</v>
      </c>
      <c r="C2249" s="4" t="s">
        <v>70</v>
      </c>
      <c r="D2249" s="4" t="s">
        <v>550</v>
      </c>
    </row>
    <row r="2250" spans="1:4">
      <c r="A2250" s="4">
        <v>1315</v>
      </c>
      <c r="B2250" s="4">
        <v>11</v>
      </c>
      <c r="C2250" s="4" t="s">
        <v>70</v>
      </c>
      <c r="D2250" s="4" t="s">
        <v>550</v>
      </c>
    </row>
    <row r="2251" spans="1:4">
      <c r="A2251" s="4">
        <v>1316</v>
      </c>
      <c r="B2251" s="4">
        <v>11</v>
      </c>
      <c r="C2251" s="4" t="s">
        <v>70</v>
      </c>
      <c r="D2251" s="4" t="s">
        <v>550</v>
      </c>
    </row>
    <row r="2252" spans="1:4">
      <c r="A2252" s="4">
        <v>1317</v>
      </c>
      <c r="B2252" s="4">
        <v>11</v>
      </c>
      <c r="C2252" s="4" t="s">
        <v>70</v>
      </c>
      <c r="D2252" s="4" t="s">
        <v>550</v>
      </c>
    </row>
    <row r="2253" spans="1:4">
      <c r="A2253" s="4">
        <v>1318</v>
      </c>
      <c r="B2253" s="4">
        <v>11</v>
      </c>
      <c r="C2253" s="4" t="s">
        <v>70</v>
      </c>
      <c r="D2253" s="4" t="s">
        <v>550</v>
      </c>
    </row>
    <row r="2254" spans="1:4">
      <c r="A2254" s="4">
        <v>2261</v>
      </c>
      <c r="B2254" s="4">
        <v>13</v>
      </c>
      <c r="C2254" s="4" t="s">
        <v>79</v>
      </c>
      <c r="D2254" s="4" t="s">
        <v>551</v>
      </c>
    </row>
    <row r="2255" spans="1:4">
      <c r="A2255" s="4">
        <v>2262</v>
      </c>
      <c r="B2255" s="4">
        <v>13</v>
      </c>
      <c r="C2255" s="4" t="s">
        <v>79</v>
      </c>
      <c r="D2255" s="4" t="s">
        <v>551</v>
      </c>
    </row>
    <row r="2256" spans="1:4">
      <c r="A2256" s="4">
        <v>2263</v>
      </c>
      <c r="B2256" s="4">
        <v>13</v>
      </c>
      <c r="C2256" s="4" t="s">
        <v>79</v>
      </c>
      <c r="D2256" s="4" t="s">
        <v>551</v>
      </c>
    </row>
    <row r="2257" spans="1:4">
      <c r="A2257" s="4">
        <v>2264</v>
      </c>
      <c r="B2257" s="4">
        <v>13</v>
      </c>
      <c r="C2257" s="4" t="s">
        <v>79</v>
      </c>
      <c r="D2257" s="4" t="s">
        <v>551</v>
      </c>
    </row>
    <row r="2258" spans="1:4">
      <c r="A2258" s="4">
        <v>1948</v>
      </c>
      <c r="B2258" s="4">
        <v>13</v>
      </c>
      <c r="C2258" s="4" t="s">
        <v>79</v>
      </c>
      <c r="D2258" s="4" t="s">
        <v>552</v>
      </c>
    </row>
    <row r="2259" spans="1:4">
      <c r="A2259" s="4">
        <v>1949</v>
      </c>
      <c r="B2259" s="4">
        <v>13</v>
      </c>
      <c r="C2259" s="4" t="s">
        <v>79</v>
      </c>
      <c r="D2259" s="4" t="s">
        <v>552</v>
      </c>
    </row>
    <row r="2260" spans="1:4">
      <c r="A2260" s="4">
        <v>1950</v>
      </c>
      <c r="B2260" s="4">
        <v>13</v>
      </c>
      <c r="C2260" s="4" t="s">
        <v>79</v>
      </c>
      <c r="D2260" s="4" t="s">
        <v>552</v>
      </c>
    </row>
    <row r="2261" spans="1:4">
      <c r="A2261" s="4">
        <v>42</v>
      </c>
      <c r="B2261" s="4">
        <v>2</v>
      </c>
      <c r="C2261" s="4" t="s">
        <v>30</v>
      </c>
      <c r="D2261" s="4" t="s">
        <v>553</v>
      </c>
    </row>
    <row r="2262" spans="1:4">
      <c r="A2262" s="4">
        <v>43</v>
      </c>
      <c r="B2262" s="4">
        <v>2</v>
      </c>
      <c r="C2262" s="4" t="s">
        <v>30</v>
      </c>
      <c r="D2262" s="4" t="s">
        <v>553</v>
      </c>
    </row>
    <row r="2263" spans="1:4">
      <c r="A2263" s="4">
        <v>44</v>
      </c>
      <c r="B2263" s="4">
        <v>2</v>
      </c>
      <c r="C2263" s="4" t="s">
        <v>30</v>
      </c>
      <c r="D2263" s="4" t="s">
        <v>553</v>
      </c>
    </row>
    <row r="2264" spans="1:4">
      <c r="A2264" s="4">
        <v>45</v>
      </c>
      <c r="B2264" s="4">
        <v>2</v>
      </c>
      <c r="C2264" s="4" t="s">
        <v>30</v>
      </c>
      <c r="D2264" s="4" t="s">
        <v>553</v>
      </c>
    </row>
    <row r="2265" spans="1:4">
      <c r="A2265" s="4">
        <v>2315</v>
      </c>
      <c r="B2265" s="4">
        <v>14</v>
      </c>
      <c r="D2265" s="4" t="s">
        <v>554</v>
      </c>
    </row>
    <row r="2266" spans="1:4">
      <c r="A2266" s="4">
        <v>2316</v>
      </c>
      <c r="B2266" s="4">
        <v>14</v>
      </c>
      <c r="D2266" s="4" t="s">
        <v>554</v>
      </c>
    </row>
    <row r="2267" spans="1:4">
      <c r="A2267" s="4">
        <v>2317</v>
      </c>
      <c r="B2267" s="4">
        <v>14</v>
      </c>
      <c r="D2267" s="4" t="s">
        <v>554</v>
      </c>
    </row>
    <row r="2268" spans="1:4">
      <c r="A2268" s="4">
        <v>2318</v>
      </c>
      <c r="B2268" s="4">
        <v>14</v>
      </c>
      <c r="D2268" s="4" t="s">
        <v>554</v>
      </c>
    </row>
    <row r="2269" spans="1:4">
      <c r="A2269" s="4">
        <v>2319</v>
      </c>
      <c r="B2269" s="4">
        <v>14</v>
      </c>
      <c r="D2269" s="4" t="s">
        <v>554</v>
      </c>
    </row>
    <row r="2270" spans="1:4">
      <c r="A2270" s="4">
        <v>2320</v>
      </c>
      <c r="B2270" s="4">
        <v>14</v>
      </c>
      <c r="D2270" s="4" t="s">
        <v>554</v>
      </c>
    </row>
    <row r="2271" spans="1:4">
      <c r="A2271" s="4">
        <v>2321</v>
      </c>
      <c r="B2271" s="4">
        <v>14</v>
      </c>
      <c r="D2271" s="4" t="s">
        <v>554</v>
      </c>
    </row>
    <row r="2272" spans="1:4">
      <c r="A2272" s="4">
        <v>2323</v>
      </c>
      <c r="B2272" s="4">
        <v>14</v>
      </c>
      <c r="D2272" s="4" t="s">
        <v>554</v>
      </c>
    </row>
    <row r="2273" spans="1:4">
      <c r="A2273" s="4">
        <v>2324</v>
      </c>
      <c r="B2273" s="4">
        <v>14</v>
      </c>
      <c r="D2273" s="4" t="s">
        <v>554</v>
      </c>
    </row>
    <row r="2274" spans="1:4">
      <c r="A2274" s="4">
        <v>2022</v>
      </c>
      <c r="B2274" s="4">
        <v>10</v>
      </c>
      <c r="C2274" s="4" t="s">
        <v>55</v>
      </c>
      <c r="D2274" s="4" t="s">
        <v>555</v>
      </c>
    </row>
    <row r="2275" spans="1:4">
      <c r="A2275" s="4">
        <v>2023</v>
      </c>
      <c r="B2275" s="4">
        <v>10</v>
      </c>
      <c r="C2275" s="4" t="s">
        <v>55</v>
      </c>
      <c r="D2275" s="4" t="s">
        <v>555</v>
      </c>
    </row>
    <row r="2276" spans="1:4">
      <c r="A2276" s="4">
        <v>2024</v>
      </c>
      <c r="B2276" s="4">
        <v>10</v>
      </c>
      <c r="C2276" s="4" t="s">
        <v>55</v>
      </c>
      <c r="D2276" s="4" t="s">
        <v>555</v>
      </c>
    </row>
    <row r="2277" spans="1:4">
      <c r="A2277" s="4">
        <v>2025</v>
      </c>
      <c r="B2277" s="4">
        <v>10</v>
      </c>
      <c r="C2277" s="4" t="s">
        <v>55</v>
      </c>
      <c r="D2277" s="4" t="s">
        <v>555</v>
      </c>
    </row>
    <row r="2278" spans="1:4">
      <c r="A2278" s="4">
        <v>1810</v>
      </c>
      <c r="B2278" s="4">
        <v>14</v>
      </c>
      <c r="D2278" s="4" t="s">
        <v>556</v>
      </c>
    </row>
    <row r="2279" spans="1:4">
      <c r="A2279" s="4">
        <v>2271</v>
      </c>
      <c r="B2279" s="4">
        <v>14</v>
      </c>
      <c r="D2279" s="4" t="s">
        <v>556</v>
      </c>
    </row>
    <row r="2280" spans="1:4">
      <c r="A2280" s="4">
        <v>2272</v>
      </c>
      <c r="B2280" s="4">
        <v>14</v>
      </c>
      <c r="D2280" s="4" t="s">
        <v>556</v>
      </c>
    </row>
    <row r="2281" spans="1:4">
      <c r="A2281" s="4">
        <v>2273</v>
      </c>
      <c r="B2281" s="4">
        <v>14</v>
      </c>
      <c r="D2281" s="4" t="s">
        <v>556</v>
      </c>
    </row>
    <row r="2282" spans="1:4">
      <c r="A2282" s="4">
        <v>2274</v>
      </c>
      <c r="B2282" s="4">
        <v>14</v>
      </c>
      <c r="D2282" s="4" t="s">
        <v>556</v>
      </c>
    </row>
    <row r="2283" spans="1:4">
      <c r="A2283" s="4">
        <v>2277</v>
      </c>
      <c r="B2283" s="4">
        <v>14</v>
      </c>
      <c r="D2283" s="4" t="s">
        <v>556</v>
      </c>
    </row>
    <row r="2284" spans="1:4">
      <c r="A2284" s="4">
        <v>866</v>
      </c>
      <c r="B2284" s="4">
        <v>7</v>
      </c>
      <c r="C2284" s="4" t="s">
        <v>59</v>
      </c>
      <c r="D2284" s="4" t="s">
        <v>557</v>
      </c>
    </row>
    <row r="2285" spans="1:4">
      <c r="A2285" s="4">
        <v>867</v>
      </c>
      <c r="B2285" s="4">
        <v>7</v>
      </c>
      <c r="C2285" s="4" t="s">
        <v>59</v>
      </c>
      <c r="D2285" s="4" t="s">
        <v>557</v>
      </c>
    </row>
    <row r="2286" spans="1:4">
      <c r="A2286" s="4">
        <v>869</v>
      </c>
      <c r="B2286" s="4">
        <v>7</v>
      </c>
      <c r="C2286" s="4" t="s">
        <v>59</v>
      </c>
      <c r="D2286" s="4" t="s">
        <v>557</v>
      </c>
    </row>
    <row r="2287" spans="1:4">
      <c r="A2287" s="4">
        <v>870</v>
      </c>
      <c r="B2287" s="4">
        <v>7</v>
      </c>
      <c r="C2287" s="4" t="s">
        <v>59</v>
      </c>
      <c r="D2287" s="4" t="s">
        <v>557</v>
      </c>
    </row>
    <row r="2288" spans="1:4">
      <c r="A2288" s="4">
        <v>871</v>
      </c>
      <c r="B2288" s="4">
        <v>7</v>
      </c>
      <c r="C2288" s="4" t="s">
        <v>59</v>
      </c>
      <c r="D2288" s="4" t="s">
        <v>557</v>
      </c>
    </row>
    <row r="2289" spans="1:4">
      <c r="A2289" s="4">
        <v>1029</v>
      </c>
      <c r="B2289" s="4">
        <v>7</v>
      </c>
      <c r="C2289" s="4" t="s">
        <v>62</v>
      </c>
      <c r="D2289" s="4" t="s">
        <v>558</v>
      </c>
    </row>
    <row r="2290" spans="1:4">
      <c r="A2290" s="4">
        <v>1030</v>
      </c>
      <c r="B2290" s="4">
        <v>7</v>
      </c>
      <c r="C2290" s="4" t="s">
        <v>62</v>
      </c>
      <c r="D2290" s="4" t="s">
        <v>558</v>
      </c>
    </row>
    <row r="2291" spans="1:4">
      <c r="A2291" s="4">
        <v>1031</v>
      </c>
      <c r="B2291" s="4">
        <v>7</v>
      </c>
      <c r="C2291" s="4" t="s">
        <v>62</v>
      </c>
      <c r="D2291" s="4" t="s">
        <v>558</v>
      </c>
    </row>
    <row r="2292" spans="1:4">
      <c r="A2292" s="4">
        <v>1032</v>
      </c>
      <c r="B2292" s="4">
        <v>7</v>
      </c>
      <c r="C2292" s="4" t="s">
        <v>62</v>
      </c>
      <c r="D2292" s="4" t="s">
        <v>558</v>
      </c>
    </row>
    <row r="2293" spans="1:4">
      <c r="A2293" s="4">
        <v>1033</v>
      </c>
      <c r="B2293" s="4">
        <v>7</v>
      </c>
      <c r="C2293" s="4" t="s">
        <v>62</v>
      </c>
      <c r="D2293" s="4" t="s">
        <v>558</v>
      </c>
    </row>
    <row r="2294" spans="1:4">
      <c r="A2294" s="4">
        <v>1034</v>
      </c>
      <c r="B2294" s="4">
        <v>7</v>
      </c>
      <c r="C2294" s="4" t="s">
        <v>62</v>
      </c>
      <c r="D2294" s="4" t="s">
        <v>558</v>
      </c>
    </row>
    <row r="2295" spans="1:4">
      <c r="A2295" s="4">
        <v>2013</v>
      </c>
      <c r="B2295" s="4">
        <v>10</v>
      </c>
      <c r="C2295" s="4" t="s">
        <v>55</v>
      </c>
      <c r="D2295" s="4" t="s">
        <v>559</v>
      </c>
    </row>
    <row r="2296" spans="1:4">
      <c r="A2296" s="4">
        <v>2014</v>
      </c>
      <c r="B2296" s="4">
        <v>10</v>
      </c>
      <c r="C2296" s="4" t="s">
        <v>55</v>
      </c>
      <c r="D2296" s="4" t="s">
        <v>559</v>
      </c>
    </row>
    <row r="2297" spans="1:4">
      <c r="A2297" s="4">
        <v>2015</v>
      </c>
      <c r="B2297" s="4">
        <v>10</v>
      </c>
      <c r="C2297" s="4" t="s">
        <v>55</v>
      </c>
      <c r="D2297" s="4" t="s">
        <v>559</v>
      </c>
    </row>
    <row r="2298" spans="1:4">
      <c r="A2298" s="4">
        <v>2016</v>
      </c>
      <c r="B2298" s="4">
        <v>10</v>
      </c>
      <c r="C2298" s="4" t="s">
        <v>55</v>
      </c>
      <c r="D2298" s="4" t="s">
        <v>559</v>
      </c>
    </row>
    <row r="2299" spans="1:4">
      <c r="A2299" s="4">
        <v>2017</v>
      </c>
      <c r="B2299" s="4">
        <v>10</v>
      </c>
      <c r="C2299" s="4" t="s">
        <v>55</v>
      </c>
      <c r="D2299" s="4" t="s">
        <v>559</v>
      </c>
    </row>
    <row r="2300" spans="1:4">
      <c r="A2300" s="4">
        <v>2185</v>
      </c>
      <c r="B2300" s="4">
        <v>10</v>
      </c>
      <c r="C2300" s="4" t="s">
        <v>55</v>
      </c>
      <c r="D2300" s="4" t="s">
        <v>559</v>
      </c>
    </row>
    <row r="2301" spans="1:4">
      <c r="A2301" s="4">
        <v>2171</v>
      </c>
      <c r="B2301" s="4">
        <v>2</v>
      </c>
      <c r="C2301" s="4" t="s">
        <v>89</v>
      </c>
      <c r="D2301" s="4" t="s">
        <v>560</v>
      </c>
    </row>
    <row r="2302" spans="1:4">
      <c r="A2302" s="4">
        <v>2172</v>
      </c>
      <c r="B2302" s="4">
        <v>2</v>
      </c>
      <c r="C2302" s="4" t="s">
        <v>89</v>
      </c>
      <c r="D2302" s="4" t="s">
        <v>560</v>
      </c>
    </row>
    <row r="2303" spans="1:4">
      <c r="A2303" s="4">
        <v>2173</v>
      </c>
      <c r="B2303" s="4">
        <v>2</v>
      </c>
      <c r="C2303" s="4" t="s">
        <v>89</v>
      </c>
      <c r="D2303" s="4" t="s">
        <v>560</v>
      </c>
    </row>
    <row r="2304" spans="1:4">
      <c r="A2304" s="4">
        <v>2174</v>
      </c>
      <c r="B2304" s="4">
        <v>2</v>
      </c>
      <c r="C2304" s="4" t="s">
        <v>89</v>
      </c>
      <c r="D2304" s="4" t="s">
        <v>560</v>
      </c>
    </row>
    <row r="2305" spans="1:4">
      <c r="A2305" s="4">
        <v>2175</v>
      </c>
      <c r="B2305" s="4">
        <v>2</v>
      </c>
      <c r="C2305" s="4" t="s">
        <v>89</v>
      </c>
      <c r="D2305" s="4" t="s">
        <v>560</v>
      </c>
    </row>
    <row r="2306" spans="1:4">
      <c r="A2306" s="4">
        <v>2176</v>
      </c>
      <c r="B2306" s="4">
        <v>2</v>
      </c>
      <c r="C2306" s="4" t="s">
        <v>89</v>
      </c>
      <c r="D2306" s="4" t="s">
        <v>560</v>
      </c>
    </row>
    <row r="2307" spans="1:4">
      <c r="A2307" s="4">
        <v>391</v>
      </c>
      <c r="B2307" s="4">
        <v>2</v>
      </c>
      <c r="C2307" s="4" t="s">
        <v>40</v>
      </c>
      <c r="D2307" s="4" t="s">
        <v>561</v>
      </c>
    </row>
    <row r="2308" spans="1:4">
      <c r="A2308" s="4">
        <v>392</v>
      </c>
      <c r="B2308" s="4">
        <v>2</v>
      </c>
      <c r="C2308" s="4" t="s">
        <v>40</v>
      </c>
      <c r="D2308" s="4" t="s">
        <v>561</v>
      </c>
    </row>
    <row r="2309" spans="1:4">
      <c r="A2309" s="4">
        <v>393</v>
      </c>
      <c r="B2309" s="4">
        <v>2</v>
      </c>
      <c r="C2309" s="4" t="s">
        <v>40</v>
      </c>
      <c r="D2309" s="4" t="s">
        <v>561</v>
      </c>
    </row>
    <row r="2310" spans="1:4">
      <c r="A2310" s="4">
        <v>394</v>
      </c>
      <c r="B2310" s="4">
        <v>2</v>
      </c>
      <c r="C2310" s="4" t="s">
        <v>40</v>
      </c>
      <c r="D2310" s="4" t="s">
        <v>561</v>
      </c>
    </row>
    <row r="2311" spans="1:4">
      <c r="A2311" s="4">
        <v>395</v>
      </c>
      <c r="B2311" s="4">
        <v>2</v>
      </c>
      <c r="C2311" s="4" t="s">
        <v>40</v>
      </c>
      <c r="D2311" s="4" t="s">
        <v>561</v>
      </c>
    </row>
    <row r="2312" spans="1:4">
      <c r="A2312" s="4">
        <v>396</v>
      </c>
      <c r="B2312" s="4">
        <v>2</v>
      </c>
      <c r="C2312" s="4" t="s">
        <v>40</v>
      </c>
      <c r="D2312" s="4" t="s">
        <v>561</v>
      </c>
    </row>
    <row r="2313" spans="1:4">
      <c r="A2313" s="4">
        <v>161</v>
      </c>
      <c r="B2313" s="4">
        <v>2</v>
      </c>
      <c r="C2313" s="4" t="s">
        <v>32</v>
      </c>
      <c r="D2313" s="4" t="s">
        <v>562</v>
      </c>
    </row>
    <row r="2314" spans="1:4">
      <c r="A2314" s="4">
        <v>162</v>
      </c>
      <c r="B2314" s="4">
        <v>2</v>
      </c>
      <c r="C2314" s="4" t="s">
        <v>32</v>
      </c>
      <c r="D2314" s="4" t="s">
        <v>562</v>
      </c>
    </row>
    <row r="2315" spans="1:4">
      <c r="A2315" s="4">
        <v>163</v>
      </c>
      <c r="B2315" s="4">
        <v>2</v>
      </c>
      <c r="C2315" s="4" t="s">
        <v>32</v>
      </c>
      <c r="D2315" s="4" t="s">
        <v>562</v>
      </c>
    </row>
    <row r="2316" spans="1:4">
      <c r="A2316" s="4">
        <v>164</v>
      </c>
      <c r="B2316" s="4">
        <v>2</v>
      </c>
      <c r="C2316" s="4" t="s">
        <v>32</v>
      </c>
      <c r="D2316" s="4" t="s">
        <v>562</v>
      </c>
    </row>
    <row r="2317" spans="1:4">
      <c r="A2317" s="4">
        <v>165</v>
      </c>
      <c r="B2317" s="4">
        <v>2</v>
      </c>
      <c r="C2317" s="4" t="s">
        <v>32</v>
      </c>
      <c r="D2317" s="4" t="s">
        <v>562</v>
      </c>
    </row>
    <row r="2318" spans="1:4">
      <c r="A2318" s="4">
        <v>1008</v>
      </c>
      <c r="B2318" s="4">
        <v>7</v>
      </c>
      <c r="C2318" s="4" t="s">
        <v>60</v>
      </c>
      <c r="D2318" s="4" t="s">
        <v>563</v>
      </c>
    </row>
    <row r="2319" spans="1:4">
      <c r="A2319" s="4">
        <v>1010</v>
      </c>
      <c r="B2319" s="4">
        <v>7</v>
      </c>
      <c r="C2319" s="4" t="s">
        <v>60</v>
      </c>
      <c r="D2319" s="4" t="s">
        <v>563</v>
      </c>
    </row>
    <row r="2320" spans="1:4">
      <c r="A2320" s="4">
        <v>1012</v>
      </c>
      <c r="B2320" s="4">
        <v>7</v>
      </c>
      <c r="C2320" s="4" t="s">
        <v>60</v>
      </c>
      <c r="D2320" s="4" t="s">
        <v>563</v>
      </c>
    </row>
    <row r="2321" spans="1:4">
      <c r="A2321" s="4">
        <v>1013</v>
      </c>
      <c r="B2321" s="4">
        <v>7</v>
      </c>
      <c r="C2321" s="4" t="s">
        <v>60</v>
      </c>
      <c r="D2321" s="4" t="s">
        <v>563</v>
      </c>
    </row>
    <row r="2322" spans="1:4">
      <c r="A2322" s="4">
        <v>2213</v>
      </c>
      <c r="B2322" s="4">
        <v>14</v>
      </c>
      <c r="C2322" s="4" t="s">
        <v>82</v>
      </c>
      <c r="D2322" s="4" t="s">
        <v>564</v>
      </c>
    </row>
    <row r="2323" spans="1:4">
      <c r="A2323" s="4">
        <v>2214</v>
      </c>
      <c r="B2323" s="4">
        <v>14</v>
      </c>
      <c r="C2323" s="4" t="s">
        <v>82</v>
      </c>
      <c r="D2323" s="4" t="s">
        <v>564</v>
      </c>
    </row>
    <row r="2324" spans="1:4">
      <c r="A2324" s="4">
        <v>1809</v>
      </c>
      <c r="B2324" s="4">
        <v>14</v>
      </c>
      <c r="C2324" s="4" t="s">
        <v>83</v>
      </c>
      <c r="D2324" s="4" t="s">
        <v>564</v>
      </c>
    </row>
    <row r="2325" spans="1:4">
      <c r="A2325" s="4">
        <v>2354</v>
      </c>
      <c r="B2325" s="4">
        <v>14</v>
      </c>
      <c r="C2325" s="4" t="s">
        <v>83</v>
      </c>
      <c r="D2325" s="4" t="s">
        <v>564</v>
      </c>
    </row>
    <row r="2326" spans="1:4">
      <c r="A2326" s="4">
        <v>2355</v>
      </c>
      <c r="B2326" s="4">
        <v>14</v>
      </c>
      <c r="C2326" s="4" t="s">
        <v>83</v>
      </c>
      <c r="D2326" s="4" t="s">
        <v>564</v>
      </c>
    </row>
    <row r="2327" spans="1:4">
      <c r="A2327" s="4">
        <v>2356</v>
      </c>
      <c r="B2327" s="4">
        <v>14</v>
      </c>
      <c r="C2327" s="4" t="s">
        <v>83</v>
      </c>
      <c r="D2327" s="4" t="s">
        <v>564</v>
      </c>
    </row>
    <row r="2328" spans="1:4">
      <c r="A2328" s="4">
        <v>2357</v>
      </c>
      <c r="B2328" s="4">
        <v>14</v>
      </c>
      <c r="C2328" s="4" t="s">
        <v>83</v>
      </c>
      <c r="D2328" s="4" t="s">
        <v>564</v>
      </c>
    </row>
    <row r="2329" spans="1:4">
      <c r="A2329" s="4">
        <v>2358</v>
      </c>
      <c r="B2329" s="4">
        <v>14</v>
      </c>
      <c r="C2329" s="4" t="s">
        <v>83</v>
      </c>
      <c r="D2329" s="4" t="s">
        <v>564</v>
      </c>
    </row>
    <row r="2330" spans="1:4">
      <c r="A2330" s="4">
        <v>2213</v>
      </c>
      <c r="B2330" s="4">
        <v>14</v>
      </c>
      <c r="C2330" s="4" t="s">
        <v>82</v>
      </c>
      <c r="D2330" s="4" t="s">
        <v>565</v>
      </c>
    </row>
    <row r="2331" spans="1:4">
      <c r="A2331" s="4">
        <v>1114</v>
      </c>
      <c r="B2331" s="4">
        <v>7</v>
      </c>
      <c r="C2331" s="4" t="s">
        <v>66</v>
      </c>
      <c r="D2331" s="4" t="s">
        <v>566</v>
      </c>
    </row>
    <row r="2332" spans="1:4">
      <c r="A2332" s="4">
        <v>1115</v>
      </c>
      <c r="B2332" s="4">
        <v>7</v>
      </c>
      <c r="C2332" s="4" t="s">
        <v>66</v>
      </c>
      <c r="D2332" s="4" t="s">
        <v>566</v>
      </c>
    </row>
    <row r="2333" spans="1:4">
      <c r="A2333" s="4">
        <v>1116</v>
      </c>
      <c r="B2333" s="4">
        <v>7</v>
      </c>
      <c r="C2333" s="4" t="s">
        <v>66</v>
      </c>
      <c r="D2333" s="4" t="s">
        <v>566</v>
      </c>
    </row>
    <row r="2334" spans="1:4">
      <c r="A2334" s="4">
        <v>2382</v>
      </c>
      <c r="B2334" s="4">
        <v>14</v>
      </c>
      <c r="D2334" s="4" t="s">
        <v>567</v>
      </c>
    </row>
    <row r="2335" spans="1:4">
      <c r="A2335" s="4">
        <v>1541</v>
      </c>
      <c r="B2335" s="4">
        <v>9</v>
      </c>
      <c r="C2335" s="4" t="s">
        <v>64</v>
      </c>
      <c r="D2335" s="4" t="s">
        <v>568</v>
      </c>
    </row>
    <row r="2336" spans="1:4">
      <c r="A2336" s="4">
        <v>1542</v>
      </c>
      <c r="B2336" s="4">
        <v>9</v>
      </c>
      <c r="C2336" s="4" t="s">
        <v>64</v>
      </c>
      <c r="D2336" s="4" t="s">
        <v>568</v>
      </c>
    </row>
    <row r="2337" spans="1:4">
      <c r="A2337" s="4">
        <v>1543</v>
      </c>
      <c r="B2337" s="4">
        <v>9</v>
      </c>
      <c r="C2337" s="4" t="s">
        <v>64</v>
      </c>
      <c r="D2337" s="4" t="s">
        <v>568</v>
      </c>
    </row>
    <row r="2338" spans="1:4">
      <c r="A2338" s="4">
        <v>1544</v>
      </c>
      <c r="B2338" s="4">
        <v>9</v>
      </c>
      <c r="C2338" s="4" t="s">
        <v>64</v>
      </c>
      <c r="D2338" s="4" t="s">
        <v>568</v>
      </c>
    </row>
    <row r="2339" spans="1:4">
      <c r="A2339" s="4">
        <v>2163</v>
      </c>
      <c r="B2339" s="4">
        <v>2</v>
      </c>
      <c r="C2339" s="4" t="s">
        <v>89</v>
      </c>
      <c r="D2339" s="4" t="s">
        <v>569</v>
      </c>
    </row>
    <row r="2340" spans="1:4">
      <c r="A2340" s="4">
        <v>2151</v>
      </c>
      <c r="B2340" s="4">
        <v>2</v>
      </c>
      <c r="C2340" s="4" t="s">
        <v>89</v>
      </c>
      <c r="D2340" s="4" t="s">
        <v>570</v>
      </c>
    </row>
    <row r="2341" spans="1:4">
      <c r="A2341" s="4">
        <v>2152</v>
      </c>
      <c r="B2341" s="4">
        <v>2</v>
      </c>
      <c r="C2341" s="4" t="s">
        <v>89</v>
      </c>
      <c r="D2341" s="4" t="s">
        <v>570</v>
      </c>
    </row>
    <row r="2342" spans="1:4">
      <c r="A2342" s="4">
        <v>2153</v>
      </c>
      <c r="B2342" s="4">
        <v>2</v>
      </c>
      <c r="C2342" s="4" t="s">
        <v>89</v>
      </c>
      <c r="D2342" s="4" t="s">
        <v>570</v>
      </c>
    </row>
    <row r="2343" spans="1:4">
      <c r="A2343" s="4">
        <v>2154</v>
      </c>
      <c r="B2343" s="4">
        <v>2</v>
      </c>
      <c r="C2343" s="4" t="s">
        <v>89</v>
      </c>
      <c r="D2343" s="4" t="s">
        <v>570</v>
      </c>
    </row>
    <row r="2344" spans="1:4">
      <c r="A2344" s="4">
        <v>2155</v>
      </c>
      <c r="B2344" s="4">
        <v>2</v>
      </c>
      <c r="C2344" s="4" t="s">
        <v>89</v>
      </c>
      <c r="D2344" s="4" t="s">
        <v>570</v>
      </c>
    </row>
    <row r="2345" spans="1:4">
      <c r="A2345" s="4">
        <v>2156</v>
      </c>
      <c r="B2345" s="4">
        <v>2</v>
      </c>
      <c r="C2345" s="4" t="s">
        <v>89</v>
      </c>
      <c r="D2345" s="4" t="s">
        <v>570</v>
      </c>
    </row>
    <row r="2346" spans="1:4">
      <c r="A2346" s="4">
        <v>1287</v>
      </c>
      <c r="B2346" s="4">
        <v>8</v>
      </c>
      <c r="C2346" s="4" t="s">
        <v>67</v>
      </c>
      <c r="D2346" s="4" t="s">
        <v>571</v>
      </c>
    </row>
    <row r="2347" spans="1:4">
      <c r="A2347" s="4">
        <v>1288</v>
      </c>
      <c r="B2347" s="4">
        <v>8</v>
      </c>
      <c r="C2347" s="4" t="s">
        <v>67</v>
      </c>
      <c r="D2347" s="4" t="s">
        <v>571</v>
      </c>
    </row>
    <row r="2348" spans="1:4">
      <c r="A2348" s="4">
        <v>1289</v>
      </c>
      <c r="B2348" s="4">
        <v>8</v>
      </c>
      <c r="C2348" s="4" t="s">
        <v>67</v>
      </c>
      <c r="D2348" s="4" t="s">
        <v>571</v>
      </c>
    </row>
    <row r="2349" spans="1:4">
      <c r="A2349" s="4">
        <v>1290</v>
      </c>
      <c r="B2349" s="4">
        <v>8</v>
      </c>
      <c r="C2349" s="4" t="s">
        <v>67</v>
      </c>
      <c r="D2349" s="4" t="s">
        <v>571</v>
      </c>
    </row>
    <row r="2350" spans="1:4">
      <c r="A2350" s="4">
        <v>99</v>
      </c>
      <c r="B2350" s="4">
        <v>3</v>
      </c>
      <c r="C2350" s="4" t="s">
        <v>31</v>
      </c>
      <c r="D2350" s="4" t="s">
        <v>572</v>
      </c>
    </row>
    <row r="2351" spans="1:4">
      <c r="A2351" s="4">
        <v>100</v>
      </c>
      <c r="B2351" s="4">
        <v>3</v>
      </c>
      <c r="C2351" s="4" t="s">
        <v>31</v>
      </c>
      <c r="D2351" s="4" t="s">
        <v>572</v>
      </c>
    </row>
    <row r="2352" spans="1:4">
      <c r="A2352" s="4">
        <v>101</v>
      </c>
      <c r="B2352" s="4">
        <v>3</v>
      </c>
      <c r="C2352" s="4" t="s">
        <v>31</v>
      </c>
      <c r="D2352" s="4" t="s">
        <v>572</v>
      </c>
    </row>
    <row r="2353" spans="1:4">
      <c r="A2353" s="4">
        <v>102</v>
      </c>
      <c r="B2353" s="4">
        <v>3</v>
      </c>
      <c r="C2353" s="4" t="s">
        <v>31</v>
      </c>
      <c r="D2353" s="4" t="s">
        <v>572</v>
      </c>
    </row>
    <row r="2354" spans="1:4">
      <c r="A2354" s="4">
        <v>103</v>
      </c>
      <c r="B2354" s="4">
        <v>3</v>
      </c>
      <c r="C2354" s="4" t="s">
        <v>31</v>
      </c>
      <c r="D2354" s="4" t="s">
        <v>573</v>
      </c>
    </row>
    <row r="2355" spans="1:4">
      <c r="A2355" s="4">
        <v>104</v>
      </c>
      <c r="B2355" s="4">
        <v>3</v>
      </c>
      <c r="C2355" s="4" t="s">
        <v>31</v>
      </c>
      <c r="D2355" s="4" t="s">
        <v>573</v>
      </c>
    </row>
    <row r="2356" spans="1:4">
      <c r="A2356" s="4">
        <v>105</v>
      </c>
      <c r="B2356" s="4">
        <v>3</v>
      </c>
      <c r="C2356" s="4" t="s">
        <v>31</v>
      </c>
      <c r="D2356" s="4" t="s">
        <v>573</v>
      </c>
    </row>
    <row r="2357" spans="1:4">
      <c r="A2357" s="4">
        <v>106</v>
      </c>
      <c r="B2357" s="4">
        <v>3</v>
      </c>
      <c r="C2357" s="4" t="s">
        <v>31</v>
      </c>
      <c r="D2357" s="4" t="s">
        <v>573</v>
      </c>
    </row>
    <row r="2358" spans="1:4">
      <c r="A2358" s="4">
        <v>107</v>
      </c>
      <c r="B2358" s="4">
        <v>3</v>
      </c>
      <c r="C2358" s="4" t="s">
        <v>31</v>
      </c>
      <c r="D2358" s="4" t="s">
        <v>573</v>
      </c>
    </row>
    <row r="2359" spans="1:4">
      <c r="A2359" s="4">
        <v>108</v>
      </c>
      <c r="B2359" s="4">
        <v>3</v>
      </c>
      <c r="C2359" s="4" t="s">
        <v>31</v>
      </c>
      <c r="D2359" s="4" t="s">
        <v>573</v>
      </c>
    </row>
    <row r="2360" spans="1:4">
      <c r="A2360" s="4">
        <v>67</v>
      </c>
      <c r="B2360" s="4">
        <v>3</v>
      </c>
      <c r="C2360" s="4" t="s">
        <v>31</v>
      </c>
      <c r="D2360" s="4" t="s">
        <v>574</v>
      </c>
    </row>
    <row r="2361" spans="1:4">
      <c r="A2361" s="4">
        <v>68</v>
      </c>
      <c r="B2361" s="4">
        <v>3</v>
      </c>
      <c r="C2361" s="4" t="s">
        <v>31</v>
      </c>
      <c r="D2361" s="4" t="s">
        <v>574</v>
      </c>
    </row>
    <row r="2362" spans="1:4">
      <c r="A2362" s="4">
        <v>69</v>
      </c>
      <c r="B2362" s="4">
        <v>3</v>
      </c>
      <c r="C2362" s="4" t="s">
        <v>31</v>
      </c>
      <c r="D2362" s="4" t="s">
        <v>574</v>
      </c>
    </row>
    <row r="2363" spans="1:4">
      <c r="A2363" s="4">
        <v>70</v>
      </c>
      <c r="B2363" s="4">
        <v>3</v>
      </c>
      <c r="C2363" s="4" t="s">
        <v>31</v>
      </c>
      <c r="D2363" s="4" t="s">
        <v>574</v>
      </c>
    </row>
    <row r="2364" spans="1:4">
      <c r="A2364" s="4">
        <v>71</v>
      </c>
      <c r="B2364" s="4">
        <v>3</v>
      </c>
      <c r="C2364" s="4" t="s">
        <v>31</v>
      </c>
      <c r="D2364" s="4" t="s">
        <v>574</v>
      </c>
    </row>
    <row r="2365" spans="1:4">
      <c r="A2365" s="4">
        <v>72</v>
      </c>
      <c r="B2365" s="4">
        <v>3</v>
      </c>
      <c r="C2365" s="4" t="s">
        <v>31</v>
      </c>
      <c r="D2365" s="4" t="s">
        <v>574</v>
      </c>
    </row>
    <row r="2366" spans="1:4">
      <c r="A2366" s="4">
        <v>1091</v>
      </c>
      <c r="B2366" s="4">
        <v>7</v>
      </c>
      <c r="C2366" s="4" t="s">
        <v>62</v>
      </c>
      <c r="D2366" s="4" t="s">
        <v>575</v>
      </c>
    </row>
    <row r="2367" spans="1:4">
      <c r="A2367" s="4">
        <v>1092</v>
      </c>
      <c r="B2367" s="4">
        <v>7</v>
      </c>
      <c r="C2367" s="4" t="s">
        <v>62</v>
      </c>
      <c r="D2367" s="4" t="s">
        <v>575</v>
      </c>
    </row>
    <row r="2368" spans="1:4">
      <c r="A2368" s="4">
        <v>1093</v>
      </c>
      <c r="B2368" s="4">
        <v>7</v>
      </c>
      <c r="C2368" s="4" t="s">
        <v>62</v>
      </c>
      <c r="D2368" s="4" t="s">
        <v>575</v>
      </c>
    </row>
    <row r="2369" spans="1:4">
      <c r="A2369" s="4">
        <v>1094</v>
      </c>
      <c r="B2369" s="4">
        <v>7</v>
      </c>
      <c r="C2369" s="4" t="s">
        <v>62</v>
      </c>
      <c r="D2369" s="4" t="s">
        <v>575</v>
      </c>
    </row>
    <row r="2370" spans="1:4">
      <c r="A2370" s="4">
        <v>1095</v>
      </c>
      <c r="B2370" s="4">
        <v>7</v>
      </c>
      <c r="C2370" s="4" t="s">
        <v>62</v>
      </c>
      <c r="D2370" s="4" t="s">
        <v>575</v>
      </c>
    </row>
    <row r="2371" spans="1:4">
      <c r="A2371" s="4">
        <v>1096</v>
      </c>
      <c r="B2371" s="4">
        <v>7</v>
      </c>
      <c r="C2371" s="4" t="s">
        <v>62</v>
      </c>
      <c r="D2371" s="4" t="s">
        <v>575</v>
      </c>
    </row>
    <row r="2372" spans="1:4">
      <c r="A2372" s="4">
        <v>1097</v>
      </c>
      <c r="B2372" s="4">
        <v>7</v>
      </c>
      <c r="C2372" s="4" t="s">
        <v>62</v>
      </c>
      <c r="D2372" s="4" t="s">
        <v>575</v>
      </c>
    </row>
    <row r="2373" spans="1:4">
      <c r="A2373" s="4">
        <v>1098</v>
      </c>
      <c r="B2373" s="4">
        <v>7</v>
      </c>
      <c r="C2373" s="4" t="s">
        <v>62</v>
      </c>
      <c r="D2373" s="4" t="s">
        <v>575</v>
      </c>
    </row>
    <row r="2374" spans="1:4">
      <c r="A2374" s="4">
        <v>1099</v>
      </c>
      <c r="B2374" s="4">
        <v>7</v>
      </c>
      <c r="C2374" s="4" t="s">
        <v>62</v>
      </c>
      <c r="D2374" s="4" t="s">
        <v>575</v>
      </c>
    </row>
    <row r="2375" spans="1:4">
      <c r="A2375" s="4">
        <v>93</v>
      </c>
      <c r="B2375" s="4">
        <v>3</v>
      </c>
      <c r="C2375" s="4" t="s">
        <v>31</v>
      </c>
      <c r="D2375" s="4" t="s">
        <v>576</v>
      </c>
    </row>
    <row r="2376" spans="1:4">
      <c r="A2376" s="4">
        <v>94</v>
      </c>
      <c r="B2376" s="4">
        <v>3</v>
      </c>
      <c r="C2376" s="4" t="s">
        <v>31</v>
      </c>
      <c r="D2376" s="4" t="s">
        <v>576</v>
      </c>
    </row>
    <row r="2377" spans="1:4">
      <c r="A2377" s="4">
        <v>95</v>
      </c>
      <c r="B2377" s="4">
        <v>3</v>
      </c>
      <c r="C2377" s="4" t="s">
        <v>31</v>
      </c>
      <c r="D2377" s="4" t="s">
        <v>576</v>
      </c>
    </row>
    <row r="2378" spans="1:4">
      <c r="A2378" s="4">
        <v>96</v>
      </c>
      <c r="B2378" s="4">
        <v>3</v>
      </c>
      <c r="C2378" s="4" t="s">
        <v>31</v>
      </c>
      <c r="D2378" s="4" t="s">
        <v>576</v>
      </c>
    </row>
    <row r="2379" spans="1:4">
      <c r="A2379" s="4">
        <v>97</v>
      </c>
      <c r="B2379" s="4">
        <v>3</v>
      </c>
      <c r="C2379" s="4" t="s">
        <v>31</v>
      </c>
      <c r="D2379" s="4" t="s">
        <v>576</v>
      </c>
    </row>
    <row r="2380" spans="1:4">
      <c r="A2380" s="4">
        <v>98</v>
      </c>
      <c r="B2380" s="4">
        <v>3</v>
      </c>
      <c r="C2380" s="4" t="s">
        <v>31</v>
      </c>
      <c r="D2380" s="4" t="s">
        <v>576</v>
      </c>
    </row>
    <row r="2381" spans="1:4">
      <c r="A2381" s="4">
        <v>2359</v>
      </c>
      <c r="B2381" s="4">
        <v>15</v>
      </c>
      <c r="C2381" s="4" t="s">
        <v>90</v>
      </c>
      <c r="D2381" s="4" t="s">
        <v>577</v>
      </c>
    </row>
    <row r="2382" spans="1:4">
      <c r="A2382" s="4">
        <v>2360</v>
      </c>
      <c r="B2382" s="4">
        <v>15</v>
      </c>
      <c r="C2382" s="4" t="s">
        <v>90</v>
      </c>
      <c r="D2382" s="4" t="s">
        <v>577</v>
      </c>
    </row>
    <row r="2383" spans="1:4">
      <c r="A2383" s="4">
        <v>2361</v>
      </c>
      <c r="B2383" s="4">
        <v>15</v>
      </c>
      <c r="C2383" s="4" t="s">
        <v>90</v>
      </c>
      <c r="D2383" s="4" t="s">
        <v>577</v>
      </c>
    </row>
    <row r="2384" spans="1:4">
      <c r="A2384" s="4">
        <v>2362</v>
      </c>
      <c r="B2384" s="4">
        <v>15</v>
      </c>
      <c r="C2384" s="4" t="s">
        <v>90</v>
      </c>
      <c r="D2384" s="4" t="s">
        <v>577</v>
      </c>
    </row>
    <row r="2385" spans="1:4">
      <c r="A2385" s="4">
        <v>2363</v>
      </c>
      <c r="B2385" s="4">
        <v>15</v>
      </c>
      <c r="C2385" s="4" t="s">
        <v>90</v>
      </c>
      <c r="D2385" s="4" t="s">
        <v>577</v>
      </c>
    </row>
    <row r="2386" spans="1:4">
      <c r="A2386" s="4">
        <v>2364</v>
      </c>
      <c r="B2386" s="4">
        <v>15</v>
      </c>
      <c r="C2386" s="4" t="s">
        <v>90</v>
      </c>
      <c r="D2386" s="4" t="s">
        <v>577</v>
      </c>
    </row>
    <row r="2387" spans="1:4">
      <c r="A2387" s="4">
        <v>141</v>
      </c>
      <c r="B2387" s="4">
        <v>2</v>
      </c>
      <c r="C2387" s="4" t="s">
        <v>32</v>
      </c>
      <c r="D2387" s="4" t="s">
        <v>578</v>
      </c>
    </row>
    <row r="2388" spans="1:4">
      <c r="A2388" s="4">
        <v>142</v>
      </c>
      <c r="B2388" s="4">
        <v>2</v>
      </c>
      <c r="C2388" s="4" t="s">
        <v>32</v>
      </c>
      <c r="D2388" s="4" t="s">
        <v>578</v>
      </c>
    </row>
    <row r="2389" spans="1:4">
      <c r="A2389" s="4">
        <v>143</v>
      </c>
      <c r="B2389" s="4">
        <v>2</v>
      </c>
      <c r="C2389" s="4" t="s">
        <v>32</v>
      </c>
      <c r="D2389" s="4" t="s">
        <v>578</v>
      </c>
    </row>
    <row r="2390" spans="1:4">
      <c r="A2390" s="4">
        <v>144</v>
      </c>
      <c r="B2390" s="4">
        <v>2</v>
      </c>
      <c r="C2390" s="4" t="s">
        <v>32</v>
      </c>
      <c r="D2390" s="4" t="s">
        <v>578</v>
      </c>
    </row>
    <row r="2391" spans="1:4">
      <c r="A2391" s="4">
        <v>145</v>
      </c>
      <c r="B2391" s="4">
        <v>2</v>
      </c>
      <c r="C2391" s="4" t="s">
        <v>32</v>
      </c>
      <c r="D2391" s="4" t="s">
        <v>578</v>
      </c>
    </row>
    <row r="2392" spans="1:4">
      <c r="A2392" s="4">
        <v>146</v>
      </c>
      <c r="B2392" s="4">
        <v>2</v>
      </c>
      <c r="C2392" s="4" t="s">
        <v>32</v>
      </c>
      <c r="D2392" s="4" t="s">
        <v>578</v>
      </c>
    </row>
    <row r="2393" spans="1:4">
      <c r="A2393" s="4">
        <v>2147</v>
      </c>
      <c r="B2393" s="4">
        <v>2</v>
      </c>
      <c r="C2393" s="4" t="s">
        <v>88</v>
      </c>
      <c r="D2393" s="4" t="s">
        <v>579</v>
      </c>
    </row>
    <row r="2394" spans="1:4">
      <c r="A2394" s="4">
        <v>2148</v>
      </c>
      <c r="B2394" s="4">
        <v>2</v>
      </c>
      <c r="C2394" s="4" t="s">
        <v>88</v>
      </c>
      <c r="D2394" s="4" t="s">
        <v>579</v>
      </c>
    </row>
    <row r="2395" spans="1:4">
      <c r="A2395" s="4">
        <v>2149</v>
      </c>
      <c r="B2395" s="4">
        <v>2</v>
      </c>
      <c r="C2395" s="4" t="s">
        <v>88</v>
      </c>
      <c r="D2395" s="4" t="s">
        <v>579</v>
      </c>
    </row>
    <row r="2396" spans="1:4">
      <c r="A2396" s="4">
        <v>2150</v>
      </c>
      <c r="B2396" s="4">
        <v>2</v>
      </c>
      <c r="C2396" s="4" t="s">
        <v>88</v>
      </c>
      <c r="D2396" s="4" t="s">
        <v>579</v>
      </c>
    </row>
    <row r="2397" spans="1:4">
      <c r="A2397" s="4">
        <v>1024</v>
      </c>
      <c r="B2397" s="4">
        <v>7</v>
      </c>
      <c r="C2397" s="4" t="s">
        <v>62</v>
      </c>
      <c r="D2397" s="4" t="s">
        <v>580</v>
      </c>
    </row>
    <row r="2398" spans="1:4">
      <c r="A2398" s="4">
        <v>1025</v>
      </c>
      <c r="B2398" s="4">
        <v>7</v>
      </c>
      <c r="C2398" s="4" t="s">
        <v>62</v>
      </c>
      <c r="D2398" s="4" t="s">
        <v>580</v>
      </c>
    </row>
    <row r="2399" spans="1:4">
      <c r="A2399" s="4">
        <v>1026</v>
      </c>
      <c r="B2399" s="4">
        <v>7</v>
      </c>
      <c r="C2399" s="4" t="s">
        <v>62</v>
      </c>
      <c r="D2399" s="4" t="s">
        <v>580</v>
      </c>
    </row>
    <row r="2400" spans="1:4">
      <c r="A2400" s="4">
        <v>1027</v>
      </c>
      <c r="B2400" s="4">
        <v>7</v>
      </c>
      <c r="C2400" s="4" t="s">
        <v>62</v>
      </c>
      <c r="D2400" s="4" t="s">
        <v>580</v>
      </c>
    </row>
    <row r="2401" spans="1:4">
      <c r="A2401" s="4">
        <v>1028</v>
      </c>
      <c r="B2401" s="4">
        <v>7</v>
      </c>
      <c r="C2401" s="4" t="s">
        <v>62</v>
      </c>
      <c r="D2401" s="4" t="s">
        <v>580</v>
      </c>
    </row>
    <row r="2402" spans="1:4">
      <c r="A2402" s="4">
        <v>2453</v>
      </c>
      <c r="B2402" s="4">
        <v>15</v>
      </c>
      <c r="D2402" s="4" t="s">
        <v>581</v>
      </c>
    </row>
    <row r="2403" spans="1:4">
      <c r="A2403" s="4">
        <v>2454</v>
      </c>
      <c r="B2403" s="4">
        <v>15</v>
      </c>
      <c r="D2403" s="4" t="s">
        <v>581</v>
      </c>
    </row>
    <row r="2404" spans="1:4">
      <c r="A2404" s="4">
        <v>2455</v>
      </c>
      <c r="B2404" s="4">
        <v>15</v>
      </c>
      <c r="D2404" s="4" t="s">
        <v>581</v>
      </c>
    </row>
    <row r="2405" spans="1:4">
      <c r="A2405" s="4">
        <v>2456</v>
      </c>
      <c r="B2405" s="4">
        <v>15</v>
      </c>
      <c r="D2405" s="4" t="s">
        <v>581</v>
      </c>
    </row>
    <row r="2406" spans="1:4">
      <c r="A2406" s="4">
        <v>22</v>
      </c>
      <c r="B2406" s="4">
        <v>1</v>
      </c>
      <c r="C2406" s="4" t="s">
        <v>29</v>
      </c>
      <c r="D2406" s="4" t="s">
        <v>582</v>
      </c>
    </row>
    <row r="2407" spans="1:4">
      <c r="A2407" s="4">
        <v>23</v>
      </c>
      <c r="B2407" s="4">
        <v>1</v>
      </c>
      <c r="C2407" s="4" t="s">
        <v>29</v>
      </c>
      <c r="D2407" s="4" t="s">
        <v>582</v>
      </c>
    </row>
    <row r="2408" spans="1:4">
      <c r="A2408" s="4">
        <v>24</v>
      </c>
      <c r="B2408" s="4">
        <v>1</v>
      </c>
      <c r="C2408" s="4" t="s">
        <v>29</v>
      </c>
      <c r="D2408" s="4" t="s">
        <v>582</v>
      </c>
    </row>
    <row r="2409" spans="1:4">
      <c r="A2409" s="4">
        <v>28</v>
      </c>
      <c r="B2409" s="4">
        <v>2</v>
      </c>
      <c r="C2409" s="4" t="s">
        <v>30</v>
      </c>
      <c r="D2409" s="4" t="s">
        <v>582</v>
      </c>
    </row>
    <row r="2410" spans="1:4">
      <c r="A2410" s="4">
        <v>2535</v>
      </c>
      <c r="B2410" s="4">
        <v>2</v>
      </c>
      <c r="C2410" s="4" t="s">
        <v>30</v>
      </c>
      <c r="D2410" s="4" t="s">
        <v>582</v>
      </c>
    </row>
    <row r="2411" spans="1:4">
      <c r="A2411" s="4">
        <v>631</v>
      </c>
      <c r="B2411" s="4">
        <v>5</v>
      </c>
      <c r="C2411" s="4" t="s">
        <v>52</v>
      </c>
      <c r="D2411" s="4" t="s">
        <v>583</v>
      </c>
    </row>
    <row r="2412" spans="1:4">
      <c r="A2412" s="4">
        <v>632</v>
      </c>
      <c r="B2412" s="4">
        <v>5</v>
      </c>
      <c r="C2412" s="4" t="s">
        <v>52</v>
      </c>
      <c r="D2412" s="4" t="s">
        <v>583</v>
      </c>
    </row>
    <row r="2413" spans="1:4">
      <c r="A2413" s="4">
        <v>633</v>
      </c>
      <c r="B2413" s="4">
        <v>5</v>
      </c>
      <c r="C2413" s="4" t="s">
        <v>52</v>
      </c>
      <c r="D2413" s="4" t="s">
        <v>583</v>
      </c>
    </row>
    <row r="2414" spans="1:4">
      <c r="A2414" s="4">
        <v>634</v>
      </c>
      <c r="B2414" s="4">
        <v>5</v>
      </c>
      <c r="C2414" s="4" t="s">
        <v>52</v>
      </c>
      <c r="D2414" s="4" t="s">
        <v>583</v>
      </c>
    </row>
    <row r="2415" spans="1:4">
      <c r="A2415" s="4">
        <v>635</v>
      </c>
      <c r="B2415" s="4">
        <v>5</v>
      </c>
      <c r="C2415" s="4" t="s">
        <v>52</v>
      </c>
      <c r="D2415" s="4" t="s">
        <v>583</v>
      </c>
    </row>
    <row r="2416" spans="1:4">
      <c r="A2416" s="4">
        <v>636</v>
      </c>
      <c r="B2416" s="4">
        <v>5</v>
      </c>
      <c r="C2416" s="4" t="s">
        <v>52</v>
      </c>
      <c r="D2416" s="4" t="s">
        <v>583</v>
      </c>
    </row>
    <row r="2417" spans="1:4">
      <c r="A2417" s="4">
        <v>132</v>
      </c>
      <c r="B2417" s="4">
        <v>2</v>
      </c>
      <c r="C2417" s="4" t="s">
        <v>32</v>
      </c>
      <c r="D2417" s="4" t="s">
        <v>584</v>
      </c>
    </row>
    <row r="2418" spans="1:4">
      <c r="A2418" s="4">
        <v>133</v>
      </c>
      <c r="B2418" s="4">
        <v>2</v>
      </c>
      <c r="C2418" s="4" t="s">
        <v>32</v>
      </c>
      <c r="D2418" s="4" t="s">
        <v>584</v>
      </c>
    </row>
    <row r="2419" spans="1:4">
      <c r="A2419" s="4">
        <v>134</v>
      </c>
      <c r="B2419" s="4">
        <v>2</v>
      </c>
      <c r="C2419" s="4" t="s">
        <v>32</v>
      </c>
      <c r="D2419" s="4" t="s">
        <v>584</v>
      </c>
    </row>
    <row r="2420" spans="1:4">
      <c r="A2420" s="4">
        <v>135</v>
      </c>
      <c r="B2420" s="4">
        <v>2</v>
      </c>
      <c r="C2420" s="4" t="s">
        <v>32</v>
      </c>
      <c r="D2420" s="4" t="s">
        <v>584</v>
      </c>
    </row>
    <row r="2421" spans="1:4">
      <c r="A2421" s="4">
        <v>136</v>
      </c>
      <c r="B2421" s="4">
        <v>2</v>
      </c>
      <c r="C2421" s="4" t="s">
        <v>32</v>
      </c>
      <c r="D2421" s="4" t="s">
        <v>584</v>
      </c>
    </row>
    <row r="2422" spans="1:4">
      <c r="A2422" s="4">
        <v>137</v>
      </c>
      <c r="B2422" s="4">
        <v>2</v>
      </c>
      <c r="C2422" s="4" t="s">
        <v>32</v>
      </c>
      <c r="D2422" s="4" t="s">
        <v>584</v>
      </c>
    </row>
    <row r="2423" spans="1:4">
      <c r="A2423" s="4">
        <v>138</v>
      </c>
      <c r="B2423" s="4">
        <v>2</v>
      </c>
      <c r="C2423" s="4" t="s">
        <v>32</v>
      </c>
      <c r="D2423" s="4" t="s">
        <v>584</v>
      </c>
    </row>
    <row r="2424" spans="1:4">
      <c r="A2424" s="4">
        <v>139</v>
      </c>
      <c r="B2424" s="4">
        <v>2</v>
      </c>
      <c r="C2424" s="4" t="s">
        <v>32</v>
      </c>
      <c r="D2424" s="4" t="s">
        <v>584</v>
      </c>
    </row>
    <row r="2425" spans="1:4">
      <c r="A2425" s="4">
        <v>140</v>
      </c>
      <c r="B2425" s="4">
        <v>2</v>
      </c>
      <c r="C2425" s="4" t="s">
        <v>32</v>
      </c>
      <c r="D2425" s="4" t="s">
        <v>584</v>
      </c>
    </row>
    <row r="2426" spans="1:4">
      <c r="A2426" s="4">
        <v>875</v>
      </c>
      <c r="B2426" s="4">
        <v>7</v>
      </c>
      <c r="D2426" s="4" t="s">
        <v>585</v>
      </c>
    </row>
    <row r="2427" spans="1:4">
      <c r="A2427" s="4">
        <v>1163</v>
      </c>
      <c r="B2427" s="4">
        <v>7</v>
      </c>
      <c r="D2427" s="4" t="s">
        <v>585</v>
      </c>
    </row>
    <row r="2428" spans="1:4">
      <c r="A2428" s="4">
        <v>1164</v>
      </c>
      <c r="B2428" s="4">
        <v>7</v>
      </c>
      <c r="D2428" s="4" t="s">
        <v>585</v>
      </c>
    </row>
    <row r="2429" spans="1:4">
      <c r="A2429" s="4">
        <v>2545</v>
      </c>
      <c r="B2429" s="4">
        <v>7</v>
      </c>
      <c r="D2429" s="4" t="s">
        <v>585</v>
      </c>
    </row>
    <row r="2430" spans="1:4">
      <c r="A2430" s="4">
        <v>86</v>
      </c>
      <c r="B2430" s="4">
        <v>3</v>
      </c>
      <c r="C2430" s="4" t="s">
        <v>31</v>
      </c>
      <c r="D2430" s="4" t="s">
        <v>586</v>
      </c>
    </row>
    <row r="2431" spans="1:4">
      <c r="A2431" s="4">
        <v>87</v>
      </c>
      <c r="B2431" s="4">
        <v>3</v>
      </c>
      <c r="C2431" s="4" t="s">
        <v>31</v>
      </c>
      <c r="D2431" s="4" t="s">
        <v>586</v>
      </c>
    </row>
    <row r="2432" spans="1:4">
      <c r="A2432" s="4">
        <v>88</v>
      </c>
      <c r="B2432" s="4">
        <v>3</v>
      </c>
      <c r="C2432" s="4" t="s">
        <v>31</v>
      </c>
      <c r="D2432" s="4" t="s">
        <v>586</v>
      </c>
    </row>
    <row r="2433" spans="1:4">
      <c r="A2433" s="4">
        <v>89</v>
      </c>
      <c r="B2433" s="4">
        <v>3</v>
      </c>
      <c r="C2433" s="4" t="s">
        <v>31</v>
      </c>
      <c r="D2433" s="4" t="s">
        <v>586</v>
      </c>
    </row>
    <row r="2434" spans="1:4">
      <c r="A2434" s="4">
        <v>90</v>
      </c>
      <c r="B2434" s="4">
        <v>3</v>
      </c>
      <c r="C2434" s="4" t="s">
        <v>31</v>
      </c>
      <c r="D2434" s="4" t="s">
        <v>586</v>
      </c>
    </row>
    <row r="2435" spans="1:4">
      <c r="A2435" s="4">
        <v>1567</v>
      </c>
      <c r="B2435" s="4">
        <v>9</v>
      </c>
      <c r="C2435" s="4" t="s">
        <v>50</v>
      </c>
      <c r="D2435" s="4" t="s">
        <v>587</v>
      </c>
    </row>
    <row r="2436" spans="1:4">
      <c r="A2436" s="4">
        <v>1568</v>
      </c>
      <c r="B2436" s="4">
        <v>9</v>
      </c>
      <c r="C2436" s="4" t="s">
        <v>50</v>
      </c>
      <c r="D2436" s="4" t="s">
        <v>587</v>
      </c>
    </row>
    <row r="2437" spans="1:4">
      <c r="A2437" s="4">
        <v>1569</v>
      </c>
      <c r="B2437" s="4">
        <v>9</v>
      </c>
      <c r="C2437" s="4" t="s">
        <v>50</v>
      </c>
      <c r="D2437" s="4" t="s">
        <v>587</v>
      </c>
    </row>
    <row r="2438" spans="1:4">
      <c r="A2438" s="4">
        <v>1985</v>
      </c>
      <c r="B2438" s="4">
        <v>10</v>
      </c>
      <c r="C2438" s="4" t="s">
        <v>55</v>
      </c>
      <c r="D2438" s="4" t="s">
        <v>588</v>
      </c>
    </row>
    <row r="2439" spans="1:4">
      <c r="A2439" s="4">
        <v>1986</v>
      </c>
      <c r="B2439" s="4">
        <v>10</v>
      </c>
      <c r="C2439" s="4" t="s">
        <v>55</v>
      </c>
      <c r="D2439" s="4" t="s">
        <v>588</v>
      </c>
    </row>
    <row r="2440" spans="1:4">
      <c r="A2440" s="4">
        <v>1987</v>
      </c>
      <c r="B2440" s="4">
        <v>10</v>
      </c>
      <c r="C2440" s="4" t="s">
        <v>55</v>
      </c>
      <c r="D2440" s="4" t="s">
        <v>588</v>
      </c>
    </row>
    <row r="2441" spans="1:4">
      <c r="A2441" s="4">
        <v>1988</v>
      </c>
      <c r="B2441" s="4">
        <v>10</v>
      </c>
      <c r="C2441" s="4" t="s">
        <v>55</v>
      </c>
      <c r="D2441" s="4" t="s">
        <v>588</v>
      </c>
    </row>
    <row r="2442" spans="1:4">
      <c r="A2442" s="4">
        <v>1989</v>
      </c>
      <c r="B2442" s="4">
        <v>10</v>
      </c>
      <c r="C2442" s="4" t="s">
        <v>55</v>
      </c>
      <c r="D2442" s="4" t="s">
        <v>588</v>
      </c>
    </row>
    <row r="2443" spans="1:4">
      <c r="A2443" s="4">
        <v>1661</v>
      </c>
      <c r="B2443" s="4">
        <v>9</v>
      </c>
      <c r="C2443" s="4" t="s">
        <v>50</v>
      </c>
      <c r="D2443" s="4" t="s">
        <v>589</v>
      </c>
    </row>
    <row r="2444" spans="1:4">
      <c r="A2444" s="4">
        <v>1662</v>
      </c>
      <c r="B2444" s="4">
        <v>9</v>
      </c>
      <c r="C2444" s="4" t="s">
        <v>50</v>
      </c>
      <c r="D2444" s="4" t="s">
        <v>589</v>
      </c>
    </row>
    <row r="2445" spans="1:4">
      <c r="A2445" s="4">
        <v>1663</v>
      </c>
      <c r="B2445" s="4">
        <v>9</v>
      </c>
      <c r="C2445" s="4" t="s">
        <v>50</v>
      </c>
      <c r="D2445" s="4" t="s">
        <v>589</v>
      </c>
    </row>
    <row r="2446" spans="1:4">
      <c r="A2446" s="4">
        <v>1664</v>
      </c>
      <c r="B2446" s="4">
        <v>9</v>
      </c>
      <c r="C2446" s="4" t="s">
        <v>50</v>
      </c>
      <c r="D2446" s="4" t="s">
        <v>589</v>
      </c>
    </row>
    <row r="2447" spans="1:4">
      <c r="A2447" s="4">
        <v>1665</v>
      </c>
      <c r="B2447" s="4">
        <v>9</v>
      </c>
      <c r="C2447" s="4" t="s">
        <v>50</v>
      </c>
      <c r="D2447" s="4" t="s">
        <v>589</v>
      </c>
    </row>
    <row r="2448" spans="1:4">
      <c r="A2448" s="4">
        <v>1666</v>
      </c>
      <c r="B2448" s="4">
        <v>9</v>
      </c>
      <c r="C2448" s="4" t="s">
        <v>50</v>
      </c>
      <c r="D2448" s="4" t="s">
        <v>589</v>
      </c>
    </row>
    <row r="2449" spans="1:4">
      <c r="A2449" s="4">
        <v>1641</v>
      </c>
      <c r="B2449" s="4">
        <v>9</v>
      </c>
      <c r="C2449" s="4" t="s">
        <v>50</v>
      </c>
      <c r="D2449" s="4" t="s">
        <v>590</v>
      </c>
    </row>
    <row r="2450" spans="1:4">
      <c r="A2450" s="4">
        <v>1642</v>
      </c>
      <c r="B2450" s="4">
        <v>9</v>
      </c>
      <c r="C2450" s="4" t="s">
        <v>50</v>
      </c>
      <c r="D2450" s="4" t="s">
        <v>590</v>
      </c>
    </row>
    <row r="2451" spans="1:4">
      <c r="A2451" s="4">
        <v>1646</v>
      </c>
      <c r="B2451" s="4">
        <v>9</v>
      </c>
      <c r="C2451" s="4" t="s">
        <v>50</v>
      </c>
      <c r="D2451" s="4" t="s">
        <v>590</v>
      </c>
    </row>
    <row r="2452" spans="1:4">
      <c r="A2452" s="4">
        <v>1647</v>
      </c>
      <c r="B2452" s="4">
        <v>9</v>
      </c>
      <c r="C2452" s="4" t="s">
        <v>50</v>
      </c>
      <c r="D2452" s="4" t="s">
        <v>590</v>
      </c>
    </row>
    <row r="2453" spans="1:4">
      <c r="A2453" s="4">
        <v>1484</v>
      </c>
      <c r="B2453" s="4">
        <v>8</v>
      </c>
      <c r="C2453" s="4" t="s">
        <v>68</v>
      </c>
      <c r="D2453" s="4" t="s">
        <v>591</v>
      </c>
    </row>
    <row r="2454" spans="1:4">
      <c r="A2454" s="4">
        <v>1485</v>
      </c>
      <c r="B2454" s="4">
        <v>8</v>
      </c>
      <c r="C2454" s="4" t="s">
        <v>68</v>
      </c>
      <c r="D2454" s="4" t="s">
        <v>591</v>
      </c>
    </row>
    <row r="2455" spans="1:4">
      <c r="A2455" s="4">
        <v>1486</v>
      </c>
      <c r="B2455" s="4">
        <v>8</v>
      </c>
      <c r="C2455" s="4" t="s">
        <v>68</v>
      </c>
      <c r="D2455" s="4" t="s">
        <v>591</v>
      </c>
    </row>
    <row r="2456" spans="1:4">
      <c r="A2456" s="4">
        <v>1487</v>
      </c>
      <c r="B2456" s="4">
        <v>8</v>
      </c>
      <c r="C2456" s="4" t="s">
        <v>68</v>
      </c>
      <c r="D2456" s="4" t="s">
        <v>591</v>
      </c>
    </row>
    <row r="2457" spans="1:4">
      <c r="A2457" s="4">
        <v>1488</v>
      </c>
      <c r="B2457" s="4">
        <v>8</v>
      </c>
      <c r="C2457" s="4" t="s">
        <v>68</v>
      </c>
      <c r="D2457" s="4" t="s">
        <v>591</v>
      </c>
    </row>
    <row r="2458" spans="1:4">
      <c r="A2458" s="4">
        <v>1489</v>
      </c>
      <c r="B2458" s="4">
        <v>8</v>
      </c>
      <c r="C2458" s="4" t="s">
        <v>68</v>
      </c>
      <c r="D2458" s="4" t="s">
        <v>591</v>
      </c>
    </row>
    <row r="2459" spans="1:4">
      <c r="A2459" s="4">
        <v>1490</v>
      </c>
      <c r="B2459" s="4">
        <v>8</v>
      </c>
      <c r="C2459" s="4" t="s">
        <v>68</v>
      </c>
      <c r="D2459" s="4" t="s">
        <v>591</v>
      </c>
    </row>
    <row r="2460" spans="1:4">
      <c r="A2460" s="4">
        <v>1491</v>
      </c>
      <c r="B2460" s="4">
        <v>8</v>
      </c>
      <c r="C2460" s="4" t="s">
        <v>68</v>
      </c>
      <c r="D2460" s="4" t="s">
        <v>591</v>
      </c>
    </row>
    <row r="2461" spans="1:4">
      <c r="A2461" s="4">
        <v>1478</v>
      </c>
      <c r="B2461" s="4">
        <v>8</v>
      </c>
      <c r="C2461" s="4" t="s">
        <v>68</v>
      </c>
      <c r="D2461" s="4" t="s">
        <v>592</v>
      </c>
    </row>
    <row r="2462" spans="1:4">
      <c r="A2462" s="4">
        <v>1479</v>
      </c>
      <c r="B2462" s="4">
        <v>8</v>
      </c>
      <c r="C2462" s="4" t="s">
        <v>68</v>
      </c>
      <c r="D2462" s="4" t="s">
        <v>592</v>
      </c>
    </row>
    <row r="2463" spans="1:4">
      <c r="A2463" s="4">
        <v>1480</v>
      </c>
      <c r="B2463" s="4">
        <v>8</v>
      </c>
      <c r="C2463" s="4" t="s">
        <v>68</v>
      </c>
      <c r="D2463" s="4" t="s">
        <v>592</v>
      </c>
    </row>
    <row r="2464" spans="1:4">
      <c r="A2464" s="4">
        <v>1481</v>
      </c>
      <c r="B2464" s="4">
        <v>8</v>
      </c>
      <c r="C2464" s="4" t="s">
        <v>68</v>
      </c>
      <c r="D2464" s="4" t="s">
        <v>592</v>
      </c>
    </row>
    <row r="2465" spans="1:4">
      <c r="A2465" s="4">
        <v>1482</v>
      </c>
      <c r="B2465" s="4">
        <v>8</v>
      </c>
      <c r="C2465" s="4" t="s">
        <v>68</v>
      </c>
      <c r="D2465" s="4" t="s">
        <v>592</v>
      </c>
    </row>
    <row r="2466" spans="1:4">
      <c r="A2466" s="4">
        <v>1483</v>
      </c>
      <c r="B2466" s="4">
        <v>8</v>
      </c>
      <c r="C2466" s="4" t="s">
        <v>68</v>
      </c>
      <c r="D2466" s="4" t="s">
        <v>592</v>
      </c>
    </row>
    <row r="2467" spans="1:4">
      <c r="A2467" s="4">
        <v>76</v>
      </c>
      <c r="B2467" s="4">
        <v>3</v>
      </c>
      <c r="C2467" s="4" t="s">
        <v>31</v>
      </c>
      <c r="D2467" s="4" t="s">
        <v>593</v>
      </c>
    </row>
    <row r="2468" spans="1:4">
      <c r="A2468" s="4">
        <v>77</v>
      </c>
      <c r="B2468" s="4">
        <v>3</v>
      </c>
      <c r="C2468" s="4" t="s">
        <v>31</v>
      </c>
      <c r="D2468" s="4" t="s">
        <v>593</v>
      </c>
    </row>
    <row r="2469" spans="1:4">
      <c r="A2469" s="4">
        <v>84</v>
      </c>
      <c r="B2469" s="4">
        <v>3</v>
      </c>
      <c r="C2469" s="4" t="s">
        <v>31</v>
      </c>
      <c r="D2469" s="4" t="s">
        <v>593</v>
      </c>
    </row>
    <row r="2470" spans="1:4">
      <c r="A2470" s="4">
        <v>85</v>
      </c>
      <c r="B2470" s="4">
        <v>3</v>
      </c>
      <c r="C2470" s="4" t="s">
        <v>31</v>
      </c>
      <c r="D2470" s="4" t="s">
        <v>593</v>
      </c>
    </row>
    <row r="2471" spans="1:4">
      <c r="A2471" s="4">
        <v>943</v>
      </c>
      <c r="B2471" s="4">
        <v>7</v>
      </c>
      <c r="C2471" s="4" t="s">
        <v>62</v>
      </c>
      <c r="D2471" s="4" t="s">
        <v>594</v>
      </c>
    </row>
    <row r="2472" spans="1:4">
      <c r="A2472" s="4">
        <v>944</v>
      </c>
      <c r="B2472" s="4">
        <v>7</v>
      </c>
      <c r="C2472" s="4" t="s">
        <v>62</v>
      </c>
      <c r="D2472" s="4" t="s">
        <v>594</v>
      </c>
    </row>
    <row r="2473" spans="1:4">
      <c r="A2473" s="4">
        <v>945</v>
      </c>
      <c r="B2473" s="4">
        <v>7</v>
      </c>
      <c r="C2473" s="4" t="s">
        <v>62</v>
      </c>
      <c r="D2473" s="4" t="s">
        <v>594</v>
      </c>
    </row>
    <row r="2474" spans="1:4">
      <c r="A2474" s="4">
        <v>2569</v>
      </c>
      <c r="B2474" s="4">
        <v>2</v>
      </c>
      <c r="D2474" s="4" t="s">
        <v>595</v>
      </c>
    </row>
    <row r="2475" spans="1:4">
      <c r="A2475" s="4">
        <v>2570</v>
      </c>
      <c r="B2475" s="4">
        <v>2</v>
      </c>
      <c r="D2475" s="4" t="s">
        <v>595</v>
      </c>
    </row>
    <row r="2476" spans="1:4">
      <c r="A2476" s="4">
        <v>2571</v>
      </c>
      <c r="B2476" s="4">
        <v>2</v>
      </c>
      <c r="D2476" s="4" t="s">
        <v>595</v>
      </c>
    </row>
    <row r="2477" spans="1:4">
      <c r="A2477" s="4">
        <v>1510</v>
      </c>
      <c r="B2477" s="4">
        <v>8</v>
      </c>
      <c r="C2477" s="4" t="s">
        <v>68</v>
      </c>
      <c r="D2477" s="4" t="s">
        <v>596</v>
      </c>
    </row>
    <row r="2478" spans="1:4">
      <c r="A2478" s="4">
        <v>1511</v>
      </c>
      <c r="B2478" s="4">
        <v>8</v>
      </c>
      <c r="C2478" s="4" t="s">
        <v>68</v>
      </c>
      <c r="D2478" s="4" t="s">
        <v>596</v>
      </c>
    </row>
    <row r="2479" spans="1:4">
      <c r="A2479" s="4">
        <v>1512</v>
      </c>
      <c r="B2479" s="4">
        <v>8</v>
      </c>
      <c r="C2479" s="4" t="s">
        <v>68</v>
      </c>
      <c r="D2479" s="4" t="s">
        <v>596</v>
      </c>
    </row>
    <row r="2480" spans="1:4">
      <c r="A2480" s="4">
        <v>1513</v>
      </c>
      <c r="B2480" s="4">
        <v>8</v>
      </c>
      <c r="C2480" s="4" t="s">
        <v>68</v>
      </c>
      <c r="D2480" s="4" t="s">
        <v>596</v>
      </c>
    </row>
    <row r="2481" spans="1:4">
      <c r="A2481" s="4">
        <v>1514</v>
      </c>
      <c r="B2481" s="4">
        <v>8</v>
      </c>
      <c r="C2481" s="4" t="s">
        <v>68</v>
      </c>
      <c r="D2481" s="4" t="s">
        <v>596</v>
      </c>
    </row>
    <row r="2482" spans="1:4">
      <c r="A2482" s="4">
        <v>1515</v>
      </c>
      <c r="B2482" s="4">
        <v>8</v>
      </c>
      <c r="C2482" s="4" t="s">
        <v>68</v>
      </c>
      <c r="D2482" s="4" t="s">
        <v>596</v>
      </c>
    </row>
    <row r="2483" spans="1:4">
      <c r="A2483" s="4">
        <v>1516</v>
      </c>
      <c r="B2483" s="4">
        <v>8</v>
      </c>
      <c r="C2483" s="4" t="s">
        <v>68</v>
      </c>
      <c r="D2483" s="4" t="s">
        <v>596</v>
      </c>
    </row>
    <row r="2484" spans="1:4">
      <c r="A2484" s="4">
        <v>1218</v>
      </c>
      <c r="B2484" s="4">
        <v>9</v>
      </c>
      <c r="C2484" s="4" t="s">
        <v>50</v>
      </c>
      <c r="D2484" s="4" t="s">
        <v>597</v>
      </c>
    </row>
    <row r="2485" spans="1:4">
      <c r="A2485" s="4">
        <v>1643</v>
      </c>
      <c r="B2485" s="4">
        <v>9</v>
      </c>
      <c r="C2485" s="4" t="s">
        <v>50</v>
      </c>
      <c r="D2485" s="4" t="s">
        <v>597</v>
      </c>
    </row>
    <row r="2486" spans="1:4">
      <c r="A2486" s="4">
        <v>1644</v>
      </c>
      <c r="B2486" s="4">
        <v>9</v>
      </c>
      <c r="C2486" s="4" t="s">
        <v>50</v>
      </c>
      <c r="D2486" s="4" t="s">
        <v>597</v>
      </c>
    </row>
    <row r="2487" spans="1:4">
      <c r="A2487" s="4">
        <v>1645</v>
      </c>
      <c r="B2487" s="4">
        <v>9</v>
      </c>
      <c r="C2487" s="4" t="s">
        <v>50</v>
      </c>
      <c r="D2487" s="4" t="s">
        <v>597</v>
      </c>
    </row>
    <row r="2488" spans="1:4">
      <c r="A2488" s="4">
        <v>2514</v>
      </c>
      <c r="B2488" s="4">
        <v>9</v>
      </c>
      <c r="C2488" s="4" t="s">
        <v>50</v>
      </c>
      <c r="D2488" s="4" t="s">
        <v>597</v>
      </c>
    </row>
    <row r="2489" spans="1:4">
      <c r="A2489" s="4">
        <v>1561</v>
      </c>
      <c r="B2489" s="4">
        <v>9</v>
      </c>
      <c r="C2489" s="4" t="s">
        <v>50</v>
      </c>
      <c r="D2489" s="4" t="s">
        <v>598</v>
      </c>
    </row>
    <row r="2490" spans="1:4">
      <c r="A2490" s="4">
        <v>1562</v>
      </c>
      <c r="B2490" s="4">
        <v>9</v>
      </c>
      <c r="C2490" s="4" t="s">
        <v>50</v>
      </c>
      <c r="D2490" s="4" t="s">
        <v>598</v>
      </c>
    </row>
    <row r="2491" spans="1:4">
      <c r="A2491" s="4">
        <v>1563</v>
      </c>
      <c r="B2491" s="4">
        <v>9</v>
      </c>
      <c r="C2491" s="4" t="s">
        <v>50</v>
      </c>
      <c r="D2491" s="4" t="s">
        <v>598</v>
      </c>
    </row>
    <row r="2492" spans="1:4">
      <c r="A2492" s="4">
        <v>501</v>
      </c>
      <c r="B2492" s="4">
        <v>5</v>
      </c>
      <c r="C2492" s="4" t="s">
        <v>45</v>
      </c>
      <c r="D2492" s="4" t="s">
        <v>599</v>
      </c>
    </row>
    <row r="2493" spans="1:4">
      <c r="A2493" s="4">
        <v>502</v>
      </c>
      <c r="B2493" s="4">
        <v>5</v>
      </c>
      <c r="C2493" s="4" t="s">
        <v>45</v>
      </c>
      <c r="D2493" s="4" t="s">
        <v>599</v>
      </c>
    </row>
    <row r="2494" spans="1:4">
      <c r="A2494" s="4">
        <v>503</v>
      </c>
      <c r="B2494" s="4">
        <v>5</v>
      </c>
      <c r="C2494" s="4" t="s">
        <v>45</v>
      </c>
      <c r="D2494" s="4" t="s">
        <v>599</v>
      </c>
    </row>
    <row r="2495" spans="1:4">
      <c r="A2495" s="4">
        <v>504</v>
      </c>
      <c r="B2495" s="4">
        <v>5</v>
      </c>
      <c r="C2495" s="4" t="s">
        <v>45</v>
      </c>
      <c r="D2495" s="4" t="s">
        <v>599</v>
      </c>
    </row>
    <row r="2496" spans="1:4">
      <c r="A2496" s="4">
        <v>505</v>
      </c>
      <c r="B2496" s="4">
        <v>5</v>
      </c>
      <c r="C2496" s="4" t="s">
        <v>45</v>
      </c>
      <c r="D2496" s="4" t="s">
        <v>599</v>
      </c>
    </row>
    <row r="2497" spans="1:4">
      <c r="A2497" s="4">
        <v>578</v>
      </c>
      <c r="B2497" s="4">
        <v>5</v>
      </c>
      <c r="C2497" s="4" t="s">
        <v>43</v>
      </c>
      <c r="D2497" s="4" t="s">
        <v>600</v>
      </c>
    </row>
    <row r="2498" spans="1:4">
      <c r="A2498" s="4">
        <v>579</v>
      </c>
      <c r="B2498" s="4">
        <v>5</v>
      </c>
      <c r="C2498" s="4" t="s">
        <v>43</v>
      </c>
      <c r="D2498" s="4" t="s">
        <v>600</v>
      </c>
    </row>
    <row r="2499" spans="1:4">
      <c r="A2499" s="4">
        <v>580</v>
      </c>
      <c r="B2499" s="4">
        <v>5</v>
      </c>
      <c r="C2499" s="4" t="s">
        <v>43</v>
      </c>
      <c r="D2499" s="4" t="s">
        <v>600</v>
      </c>
    </row>
    <row r="2500" spans="1:4">
      <c r="A2500" s="4">
        <v>581</v>
      </c>
      <c r="B2500" s="4">
        <v>5</v>
      </c>
      <c r="C2500" s="4" t="s">
        <v>43</v>
      </c>
      <c r="D2500" s="4" t="s">
        <v>600</v>
      </c>
    </row>
    <row r="2501" spans="1:4">
      <c r="A2501" s="4">
        <v>582</v>
      </c>
      <c r="B2501" s="4">
        <v>5</v>
      </c>
      <c r="C2501" s="4" t="s">
        <v>43</v>
      </c>
      <c r="D2501" s="4" t="s">
        <v>600</v>
      </c>
    </row>
    <row r="2502" spans="1:4">
      <c r="A2502" s="4">
        <v>583</v>
      </c>
      <c r="B2502" s="4">
        <v>5</v>
      </c>
      <c r="C2502" s="4" t="s">
        <v>43</v>
      </c>
      <c r="D2502" s="4" t="s">
        <v>600</v>
      </c>
    </row>
    <row r="2503" spans="1:4">
      <c r="A2503" s="4">
        <v>584</v>
      </c>
      <c r="B2503" s="4">
        <v>5</v>
      </c>
      <c r="C2503" s="4" t="s">
        <v>43</v>
      </c>
      <c r="D2503" s="4" t="s">
        <v>600</v>
      </c>
    </row>
    <row r="2504" spans="1:4">
      <c r="A2504" s="4">
        <v>585</v>
      </c>
      <c r="B2504" s="4">
        <v>5</v>
      </c>
      <c r="C2504" s="4" t="s">
        <v>43</v>
      </c>
      <c r="D2504" s="4" t="s">
        <v>600</v>
      </c>
    </row>
    <row r="2505" spans="1:4">
      <c r="A2505" s="4">
        <v>586</v>
      </c>
      <c r="B2505" s="4">
        <v>5</v>
      </c>
      <c r="C2505" s="4" t="s">
        <v>43</v>
      </c>
      <c r="D2505" s="4" t="s">
        <v>600</v>
      </c>
    </row>
    <row r="2506" spans="1:4">
      <c r="A2506" s="4">
        <v>587</v>
      </c>
      <c r="B2506" s="4">
        <v>5</v>
      </c>
      <c r="C2506" s="4" t="s">
        <v>43</v>
      </c>
      <c r="D2506" s="4" t="s">
        <v>600</v>
      </c>
    </row>
    <row r="2507" spans="1:4">
      <c r="A2507" s="4">
        <v>588</v>
      </c>
      <c r="B2507" s="4">
        <v>5</v>
      </c>
      <c r="C2507" s="4" t="s">
        <v>43</v>
      </c>
      <c r="D2507" s="4" t="s">
        <v>600</v>
      </c>
    </row>
    <row r="2508" spans="1:4">
      <c r="A2508" s="4">
        <v>314</v>
      </c>
      <c r="B2508" s="4">
        <v>10</v>
      </c>
      <c r="C2508" s="4" t="s">
        <v>38</v>
      </c>
      <c r="D2508" s="4" t="s">
        <v>601</v>
      </c>
    </row>
    <row r="2509" spans="1:4">
      <c r="A2509" s="4">
        <v>1866</v>
      </c>
      <c r="B2509" s="4">
        <v>10</v>
      </c>
      <c r="C2509" s="4" t="s">
        <v>38</v>
      </c>
      <c r="D2509" s="4" t="s">
        <v>601</v>
      </c>
    </row>
    <row r="2510" spans="1:4">
      <c r="A2510" s="4">
        <v>1909</v>
      </c>
      <c r="B2510" s="4">
        <v>10</v>
      </c>
      <c r="C2510" s="4" t="s">
        <v>38</v>
      </c>
      <c r="D2510" s="4" t="s">
        <v>601</v>
      </c>
    </row>
    <row r="2511" spans="1:4">
      <c r="A2511" s="4">
        <v>1971</v>
      </c>
      <c r="B2511" s="4">
        <v>10</v>
      </c>
      <c r="C2511" s="4" t="s">
        <v>38</v>
      </c>
      <c r="D2511" s="4" t="s">
        <v>601</v>
      </c>
    </row>
    <row r="2512" spans="1:4">
      <c r="A2512" s="4">
        <v>1972</v>
      </c>
      <c r="B2512" s="4">
        <v>10</v>
      </c>
      <c r="C2512" s="4" t="s">
        <v>38</v>
      </c>
      <c r="D2512" s="4" t="s">
        <v>601</v>
      </c>
    </row>
    <row r="2513" spans="1:4">
      <c r="A2513" s="4">
        <v>2548</v>
      </c>
      <c r="B2513" s="4">
        <v>10</v>
      </c>
      <c r="C2513" s="4" t="s">
        <v>38</v>
      </c>
      <c r="D2513" s="4" t="s">
        <v>601</v>
      </c>
    </row>
    <row r="2514" spans="1:4">
      <c r="A2514" s="4">
        <v>1360</v>
      </c>
      <c r="B2514" s="4">
        <v>11</v>
      </c>
      <c r="C2514" s="4" t="s">
        <v>72</v>
      </c>
      <c r="D2514" s="4" t="s">
        <v>602</v>
      </c>
    </row>
    <row r="2515" spans="1:4">
      <c r="A2515" s="4">
        <v>1361</v>
      </c>
      <c r="B2515" s="4">
        <v>11</v>
      </c>
      <c r="C2515" s="4" t="s">
        <v>72</v>
      </c>
      <c r="D2515" s="4" t="s">
        <v>602</v>
      </c>
    </row>
    <row r="2516" spans="1:4">
      <c r="A2516" s="4">
        <v>1362</v>
      </c>
      <c r="B2516" s="4">
        <v>11</v>
      </c>
      <c r="C2516" s="4" t="s">
        <v>72</v>
      </c>
      <c r="D2516" s="4" t="s">
        <v>602</v>
      </c>
    </row>
    <row r="2517" spans="1:4">
      <c r="A2517" s="4">
        <v>1363</v>
      </c>
      <c r="B2517" s="4">
        <v>11</v>
      </c>
      <c r="C2517" s="4" t="s">
        <v>72</v>
      </c>
      <c r="D2517" s="4" t="s">
        <v>602</v>
      </c>
    </row>
    <row r="2518" spans="1:4">
      <c r="A2518" s="4">
        <v>1364</v>
      </c>
      <c r="B2518" s="4">
        <v>11</v>
      </c>
      <c r="C2518" s="4" t="s">
        <v>72</v>
      </c>
      <c r="D2518" s="4" t="s">
        <v>602</v>
      </c>
    </row>
    <row r="2519" spans="1:4">
      <c r="A2519" s="4">
        <v>1365</v>
      </c>
      <c r="B2519" s="4">
        <v>11</v>
      </c>
      <c r="C2519" s="4" t="s">
        <v>72</v>
      </c>
      <c r="D2519" s="4" t="s">
        <v>602</v>
      </c>
    </row>
    <row r="2520" spans="1:4">
      <c r="A2520" s="4">
        <v>1397</v>
      </c>
      <c r="B2520" s="4">
        <v>12</v>
      </c>
      <c r="C2520" s="4" t="s">
        <v>73</v>
      </c>
      <c r="D2520" s="4" t="s">
        <v>603</v>
      </c>
    </row>
    <row r="2521" spans="1:4">
      <c r="A2521" s="4">
        <v>1398</v>
      </c>
      <c r="B2521" s="4">
        <v>12</v>
      </c>
      <c r="C2521" s="4" t="s">
        <v>73</v>
      </c>
      <c r="D2521" s="4" t="s">
        <v>603</v>
      </c>
    </row>
    <row r="2522" spans="1:4">
      <c r="A2522" s="4">
        <v>1399</v>
      </c>
      <c r="B2522" s="4">
        <v>12</v>
      </c>
      <c r="C2522" s="4" t="s">
        <v>73</v>
      </c>
      <c r="D2522" s="4" t="s">
        <v>603</v>
      </c>
    </row>
    <row r="2523" spans="1:4">
      <c r="A2523" s="4">
        <v>1400</v>
      </c>
      <c r="B2523" s="4">
        <v>12</v>
      </c>
      <c r="C2523" s="4" t="s">
        <v>73</v>
      </c>
      <c r="D2523" s="4" t="s">
        <v>603</v>
      </c>
    </row>
    <row r="2524" spans="1:4">
      <c r="A2524" s="4">
        <v>1401</v>
      </c>
      <c r="B2524" s="4">
        <v>12</v>
      </c>
      <c r="C2524" s="4" t="s">
        <v>73</v>
      </c>
      <c r="D2524" s="4" t="s">
        <v>603</v>
      </c>
    </row>
    <row r="2525" spans="1:4">
      <c r="A2525" s="4">
        <v>1402</v>
      </c>
      <c r="B2525" s="4">
        <v>12</v>
      </c>
      <c r="C2525" s="4" t="s">
        <v>73</v>
      </c>
      <c r="D2525" s="4" t="s">
        <v>603</v>
      </c>
    </row>
    <row r="2526" spans="1:4">
      <c r="A2526" s="4">
        <v>1403</v>
      </c>
      <c r="B2526" s="4">
        <v>12</v>
      </c>
      <c r="C2526" s="4" t="s">
        <v>73</v>
      </c>
      <c r="D2526" s="4" t="s">
        <v>603</v>
      </c>
    </row>
    <row r="2527" spans="1:4">
      <c r="A2527" s="4">
        <v>1405</v>
      </c>
      <c r="B2527" s="4">
        <v>12</v>
      </c>
      <c r="C2527" s="4" t="s">
        <v>73</v>
      </c>
      <c r="D2527" s="4" t="s">
        <v>604</v>
      </c>
    </row>
    <row r="2528" spans="1:4">
      <c r="A2528" s="4">
        <v>1406</v>
      </c>
      <c r="B2528" s="4">
        <v>12</v>
      </c>
      <c r="C2528" s="4" t="s">
        <v>73</v>
      </c>
      <c r="D2528" s="4" t="s">
        <v>604</v>
      </c>
    </row>
    <row r="2529" spans="1:4">
      <c r="A2529" s="4">
        <v>1407</v>
      </c>
      <c r="B2529" s="4">
        <v>12</v>
      </c>
      <c r="C2529" s="4" t="s">
        <v>74</v>
      </c>
      <c r="D2529" s="4" t="s">
        <v>604</v>
      </c>
    </row>
    <row r="2530" spans="1:4">
      <c r="A2530" s="4">
        <v>1426</v>
      </c>
      <c r="B2530" s="4">
        <v>12</v>
      </c>
      <c r="C2530" s="4" t="s">
        <v>73</v>
      </c>
      <c r="D2530" s="4" t="s">
        <v>604</v>
      </c>
    </row>
    <row r="2531" spans="1:4">
      <c r="A2531" s="4">
        <v>1261</v>
      </c>
      <c r="B2531" s="4">
        <v>8</v>
      </c>
      <c r="C2531" s="4" t="s">
        <v>68</v>
      </c>
      <c r="D2531" s="4" t="s">
        <v>605</v>
      </c>
    </row>
    <row r="2532" spans="1:4">
      <c r="A2532" s="4">
        <v>1522</v>
      </c>
      <c r="B2532" s="4">
        <v>8</v>
      </c>
      <c r="C2532" s="4" t="s">
        <v>68</v>
      </c>
      <c r="D2532" s="4" t="s">
        <v>605</v>
      </c>
    </row>
    <row r="2533" spans="1:4">
      <c r="A2533" s="4">
        <v>1523</v>
      </c>
      <c r="B2533" s="4">
        <v>8</v>
      </c>
      <c r="C2533" s="4" t="s">
        <v>68</v>
      </c>
      <c r="D2533" s="4" t="s">
        <v>605</v>
      </c>
    </row>
    <row r="2534" spans="1:4">
      <c r="A2534" s="4">
        <v>1524</v>
      </c>
      <c r="B2534" s="4">
        <v>8</v>
      </c>
      <c r="C2534" s="4" t="s">
        <v>68</v>
      </c>
      <c r="D2534" s="4" t="s">
        <v>605</v>
      </c>
    </row>
    <row r="2535" spans="1:4">
      <c r="A2535" s="4">
        <v>1525</v>
      </c>
      <c r="B2535" s="4">
        <v>8</v>
      </c>
      <c r="C2535" s="4" t="s">
        <v>68</v>
      </c>
      <c r="D2535" s="4" t="s">
        <v>605</v>
      </c>
    </row>
    <row r="2536" spans="1:4">
      <c r="A2536" s="4">
        <v>1526</v>
      </c>
      <c r="B2536" s="4">
        <v>8</v>
      </c>
      <c r="C2536" s="4" t="s">
        <v>68</v>
      </c>
      <c r="D2536" s="4" t="s">
        <v>605</v>
      </c>
    </row>
    <row r="2537" spans="1:4">
      <c r="A2537" s="4">
        <v>2531</v>
      </c>
      <c r="B2537" s="4">
        <v>8</v>
      </c>
      <c r="C2537" s="4" t="s">
        <v>68</v>
      </c>
      <c r="D2537" s="4" t="s">
        <v>605</v>
      </c>
    </row>
    <row r="2538" spans="1:4">
      <c r="A2538" s="4">
        <v>567</v>
      </c>
      <c r="B2538" s="4">
        <v>4</v>
      </c>
      <c r="C2538" s="4" t="s">
        <v>48</v>
      </c>
      <c r="D2538" s="4" t="s">
        <v>606</v>
      </c>
    </row>
    <row r="2539" spans="1:4">
      <c r="A2539" s="4">
        <v>568</v>
      </c>
      <c r="B2539" s="4">
        <v>4</v>
      </c>
      <c r="C2539" s="4" t="s">
        <v>48</v>
      </c>
      <c r="D2539" s="4" t="s">
        <v>606</v>
      </c>
    </row>
    <row r="2540" spans="1:4">
      <c r="A2540" s="4">
        <v>569</v>
      </c>
      <c r="B2540" s="4">
        <v>4</v>
      </c>
      <c r="C2540" s="4" t="s">
        <v>48</v>
      </c>
      <c r="D2540" s="4" t="s">
        <v>606</v>
      </c>
    </row>
    <row r="2541" spans="1:4">
      <c r="A2541" s="4">
        <v>570</v>
      </c>
      <c r="B2541" s="4">
        <v>4</v>
      </c>
      <c r="C2541" s="4" t="s">
        <v>48</v>
      </c>
      <c r="D2541" s="4" t="s">
        <v>606</v>
      </c>
    </row>
    <row r="2542" spans="1:4">
      <c r="A2542" s="4">
        <v>571</v>
      </c>
      <c r="B2542" s="4">
        <v>4</v>
      </c>
      <c r="C2542" s="4" t="s">
        <v>48</v>
      </c>
      <c r="D2542" s="4" t="s">
        <v>606</v>
      </c>
    </row>
    <row r="2543" spans="1:4">
      <c r="A2543" s="4">
        <v>696</v>
      </c>
      <c r="B2543" s="4">
        <v>5</v>
      </c>
      <c r="C2543" s="4" t="s">
        <v>61</v>
      </c>
      <c r="D2543" s="4" t="s">
        <v>607</v>
      </c>
    </row>
    <row r="2544" spans="1:4">
      <c r="A2544" s="4">
        <v>920</v>
      </c>
      <c r="B2544" s="4">
        <v>5</v>
      </c>
      <c r="C2544" s="4" t="s">
        <v>61</v>
      </c>
      <c r="D2544" s="4" t="s">
        <v>607</v>
      </c>
    </row>
    <row r="2545" spans="1:4">
      <c r="A2545" s="4">
        <v>921</v>
      </c>
      <c r="B2545" s="4">
        <v>5</v>
      </c>
      <c r="C2545" s="4" t="s">
        <v>61</v>
      </c>
      <c r="D2545" s="4" t="s">
        <v>607</v>
      </c>
    </row>
    <row r="2546" spans="1:4">
      <c r="A2546" s="4">
        <v>922</v>
      </c>
      <c r="B2546" s="4">
        <v>5</v>
      </c>
      <c r="C2546" s="4" t="s">
        <v>61</v>
      </c>
      <c r="D2546" s="4" t="s">
        <v>607</v>
      </c>
    </row>
    <row r="2547" spans="1:4">
      <c r="A2547" s="4">
        <v>923</v>
      </c>
      <c r="B2547" s="4">
        <v>5</v>
      </c>
      <c r="C2547" s="4" t="s">
        <v>61</v>
      </c>
      <c r="D2547" s="4" t="s">
        <v>607</v>
      </c>
    </row>
    <row r="2548" spans="1:4">
      <c r="A2548" s="4">
        <v>924</v>
      </c>
      <c r="B2548" s="4">
        <v>5</v>
      </c>
      <c r="C2548" s="4" t="s">
        <v>61</v>
      </c>
      <c r="D2548" s="4" t="s">
        <v>607</v>
      </c>
    </row>
    <row r="2549" spans="1:4">
      <c r="A2549" s="4">
        <v>657</v>
      </c>
      <c r="B2549" s="4">
        <v>5</v>
      </c>
      <c r="C2549" s="4" t="s">
        <v>52</v>
      </c>
      <c r="D2549" s="4" t="s">
        <v>608</v>
      </c>
    </row>
    <row r="2550" spans="1:4">
      <c r="A2550" s="4">
        <v>658</v>
      </c>
      <c r="B2550" s="4">
        <v>5</v>
      </c>
      <c r="C2550" s="4" t="s">
        <v>52</v>
      </c>
      <c r="D2550" s="4" t="s">
        <v>608</v>
      </c>
    </row>
    <row r="2551" spans="1:4">
      <c r="A2551" s="4">
        <v>659</v>
      </c>
      <c r="B2551" s="4">
        <v>5</v>
      </c>
      <c r="C2551" s="4" t="s">
        <v>52</v>
      </c>
      <c r="D2551" s="4" t="s">
        <v>608</v>
      </c>
    </row>
    <row r="2552" spans="1:4">
      <c r="A2552" s="4">
        <v>660</v>
      </c>
      <c r="B2552" s="4">
        <v>5</v>
      </c>
      <c r="C2552" s="4" t="s">
        <v>52</v>
      </c>
      <c r="D2552" s="4" t="s">
        <v>608</v>
      </c>
    </row>
    <row r="2553" spans="1:4">
      <c r="A2553" s="4">
        <v>661</v>
      </c>
      <c r="B2553" s="4">
        <v>5</v>
      </c>
      <c r="C2553" s="4" t="s">
        <v>52</v>
      </c>
      <c r="D2553" s="4" t="s">
        <v>608</v>
      </c>
    </row>
    <row r="2554" spans="1:4">
      <c r="A2554" s="4">
        <v>662</v>
      </c>
      <c r="B2554" s="4">
        <v>5</v>
      </c>
      <c r="C2554" s="4" t="s">
        <v>52</v>
      </c>
      <c r="D2554" s="4" t="s">
        <v>608</v>
      </c>
    </row>
    <row r="2555" spans="1:4">
      <c r="A2555" s="4">
        <v>663</v>
      </c>
      <c r="B2555" s="4">
        <v>5</v>
      </c>
      <c r="C2555" s="4" t="s">
        <v>52</v>
      </c>
      <c r="D2555" s="4" t="s">
        <v>608</v>
      </c>
    </row>
    <row r="2556" spans="1:4">
      <c r="A2556" s="4">
        <v>664</v>
      </c>
      <c r="B2556" s="4">
        <v>5</v>
      </c>
      <c r="C2556" s="4" t="s">
        <v>52</v>
      </c>
      <c r="D2556" s="4" t="s">
        <v>608</v>
      </c>
    </row>
    <row r="2557" spans="1:4">
      <c r="A2557" s="4">
        <v>596</v>
      </c>
      <c r="B2557" s="4">
        <v>5</v>
      </c>
      <c r="C2557" s="4" t="s">
        <v>43</v>
      </c>
      <c r="D2557" s="4" t="s">
        <v>609</v>
      </c>
    </row>
    <row r="2558" spans="1:4">
      <c r="A2558" s="4">
        <v>597</v>
      </c>
      <c r="B2558" s="4">
        <v>5</v>
      </c>
      <c r="C2558" s="4" t="s">
        <v>43</v>
      </c>
      <c r="D2558" s="4" t="s">
        <v>609</v>
      </c>
    </row>
    <row r="2559" spans="1:4">
      <c r="A2559" s="4">
        <v>598</v>
      </c>
      <c r="B2559" s="4">
        <v>5</v>
      </c>
      <c r="C2559" s="4" t="s">
        <v>43</v>
      </c>
      <c r="D2559" s="4" t="s">
        <v>609</v>
      </c>
    </row>
    <row r="2560" spans="1:4">
      <c r="A2560" s="4">
        <v>599</v>
      </c>
      <c r="B2560" s="4">
        <v>5</v>
      </c>
      <c r="C2560" s="4" t="s">
        <v>43</v>
      </c>
      <c r="D2560" s="4" t="s">
        <v>609</v>
      </c>
    </row>
    <row r="2561" spans="1:4">
      <c r="A2561" s="4">
        <v>600</v>
      </c>
      <c r="B2561" s="4">
        <v>5</v>
      </c>
      <c r="C2561" s="4" t="s">
        <v>43</v>
      </c>
      <c r="D2561" s="4" t="s">
        <v>609</v>
      </c>
    </row>
    <row r="2562" spans="1:4">
      <c r="A2562" s="4">
        <v>601</v>
      </c>
      <c r="B2562" s="4">
        <v>5</v>
      </c>
      <c r="C2562" s="4" t="s">
        <v>43</v>
      </c>
      <c r="D2562" s="4" t="s">
        <v>609</v>
      </c>
    </row>
    <row r="2563" spans="1:4">
      <c r="A2563" s="4">
        <v>13</v>
      </c>
      <c r="B2563" s="4">
        <v>1</v>
      </c>
      <c r="C2563" s="4" t="s">
        <v>29</v>
      </c>
      <c r="D2563" s="4" t="s">
        <v>610</v>
      </c>
    </row>
    <row r="2564" spans="1:4">
      <c r="A2564" s="4">
        <v>14</v>
      </c>
      <c r="B2564" s="4">
        <v>1</v>
      </c>
      <c r="C2564" s="4" t="s">
        <v>29</v>
      </c>
      <c r="D2564" s="4" t="s">
        <v>610</v>
      </c>
    </row>
    <row r="2565" spans="1:4">
      <c r="A2565" s="4">
        <v>15</v>
      </c>
      <c r="B2565" s="4">
        <v>1</v>
      </c>
      <c r="C2565" s="4" t="s">
        <v>29</v>
      </c>
      <c r="D2565" s="4" t="s">
        <v>610</v>
      </c>
    </row>
    <row r="2566" spans="1:4">
      <c r="A2566" s="4">
        <v>16</v>
      </c>
      <c r="B2566" s="4">
        <v>1</v>
      </c>
      <c r="C2566" s="4" t="s">
        <v>29</v>
      </c>
      <c r="D2566" s="4" t="s">
        <v>610</v>
      </c>
    </row>
    <row r="2567" spans="1:4">
      <c r="A2567" s="4">
        <v>17</v>
      </c>
      <c r="B2567" s="4">
        <v>1</v>
      </c>
      <c r="C2567" s="4" t="s">
        <v>29</v>
      </c>
      <c r="D2567" s="4" t="s">
        <v>610</v>
      </c>
    </row>
    <row r="2568" spans="1:4">
      <c r="A2568" s="4">
        <v>1040</v>
      </c>
      <c r="B2568" s="4">
        <v>7</v>
      </c>
      <c r="C2568" s="4" t="s">
        <v>62</v>
      </c>
      <c r="D2568" s="4" t="s">
        <v>611</v>
      </c>
    </row>
    <row r="2569" spans="1:4">
      <c r="A2569" s="4">
        <v>1041</v>
      </c>
      <c r="B2569" s="4">
        <v>7</v>
      </c>
      <c r="C2569" s="4" t="s">
        <v>62</v>
      </c>
      <c r="D2569" s="4" t="s">
        <v>611</v>
      </c>
    </row>
    <row r="2570" spans="1:4">
      <c r="A2570" s="4">
        <v>1043</v>
      </c>
      <c r="B2570" s="4">
        <v>7</v>
      </c>
      <c r="C2570" s="4" t="s">
        <v>62</v>
      </c>
      <c r="D2570" s="4" t="s">
        <v>611</v>
      </c>
    </row>
    <row r="2571" spans="1:4">
      <c r="A2571" s="4">
        <v>1044</v>
      </c>
      <c r="B2571" s="4">
        <v>7</v>
      </c>
      <c r="C2571" s="4" t="s">
        <v>62</v>
      </c>
      <c r="D2571" s="4" t="s">
        <v>611</v>
      </c>
    </row>
    <row r="2572" spans="1:4">
      <c r="A2572" s="4">
        <v>1045</v>
      </c>
      <c r="B2572" s="4">
        <v>7</v>
      </c>
      <c r="C2572" s="4" t="s">
        <v>62</v>
      </c>
      <c r="D2572" s="4" t="s">
        <v>611</v>
      </c>
    </row>
    <row r="2573" spans="1:4">
      <c r="A2573" s="4">
        <v>2578</v>
      </c>
      <c r="B2573" s="4">
        <v>6</v>
      </c>
      <c r="C2573" s="4" t="s">
        <v>47</v>
      </c>
      <c r="D2573" s="4" t="s">
        <v>612</v>
      </c>
    </row>
    <row r="2574" spans="1:4">
      <c r="A2574" s="4">
        <v>455</v>
      </c>
      <c r="B2574" s="4">
        <v>5</v>
      </c>
      <c r="C2574" s="4" t="s">
        <v>43</v>
      </c>
      <c r="D2574" s="4" t="s">
        <v>613</v>
      </c>
    </row>
    <row r="2575" spans="1:4">
      <c r="A2575" s="4">
        <v>456</v>
      </c>
      <c r="B2575" s="4">
        <v>5</v>
      </c>
      <c r="C2575" s="4" t="s">
        <v>43</v>
      </c>
      <c r="D2575" s="4" t="s">
        <v>613</v>
      </c>
    </row>
    <row r="2576" spans="1:4">
      <c r="A2576" s="4">
        <v>457</v>
      </c>
      <c r="B2576" s="4">
        <v>5</v>
      </c>
      <c r="C2576" s="4" t="s">
        <v>43</v>
      </c>
      <c r="D2576" s="4" t="s">
        <v>613</v>
      </c>
    </row>
    <row r="2577" spans="1:4">
      <c r="A2577" s="4">
        <v>458</v>
      </c>
      <c r="B2577" s="4">
        <v>5</v>
      </c>
      <c r="C2577" s="4" t="s">
        <v>43</v>
      </c>
      <c r="D2577" s="4" t="s">
        <v>613</v>
      </c>
    </row>
    <row r="2578" spans="1:4">
      <c r="A2578" s="4">
        <v>459</v>
      </c>
      <c r="B2578" s="4">
        <v>5</v>
      </c>
      <c r="C2578" s="4" t="s">
        <v>43</v>
      </c>
      <c r="D2578" s="4" t="s">
        <v>613</v>
      </c>
    </row>
    <row r="2579" spans="1:4">
      <c r="A2579" s="4">
        <v>460</v>
      </c>
      <c r="B2579" s="4">
        <v>5</v>
      </c>
      <c r="C2579" s="4" t="s">
        <v>43</v>
      </c>
      <c r="D2579" s="4" t="s">
        <v>613</v>
      </c>
    </row>
    <row r="2580" spans="1:4">
      <c r="A2580" s="4">
        <v>2139</v>
      </c>
      <c r="B2580" s="4">
        <v>2</v>
      </c>
      <c r="C2580" s="4" t="s">
        <v>88</v>
      </c>
      <c r="D2580" s="4" t="s">
        <v>614</v>
      </c>
    </row>
    <row r="2581" spans="1:4">
      <c r="A2581" s="4">
        <v>2142</v>
      </c>
      <c r="B2581" s="4">
        <v>2</v>
      </c>
      <c r="C2581" s="4" t="s">
        <v>88</v>
      </c>
      <c r="D2581" s="4" t="s">
        <v>614</v>
      </c>
    </row>
    <row r="2582" spans="1:4">
      <c r="A2582" s="4">
        <v>2143</v>
      </c>
      <c r="B2582" s="4">
        <v>2</v>
      </c>
      <c r="C2582" s="4" t="s">
        <v>88</v>
      </c>
      <c r="D2582" s="4" t="s">
        <v>614</v>
      </c>
    </row>
    <row r="2583" spans="1:4">
      <c r="A2583" s="4">
        <v>2144</v>
      </c>
      <c r="B2583" s="4">
        <v>2</v>
      </c>
      <c r="C2583" s="4" t="s">
        <v>88</v>
      </c>
      <c r="D2583" s="4" t="s">
        <v>614</v>
      </c>
    </row>
    <row r="2584" spans="1:4">
      <c r="A2584" s="4">
        <v>2145</v>
      </c>
      <c r="B2584" s="4">
        <v>2</v>
      </c>
      <c r="C2584" s="4" t="s">
        <v>88</v>
      </c>
      <c r="D2584" s="4" t="s">
        <v>614</v>
      </c>
    </row>
    <row r="2585" spans="1:4">
      <c r="A2585" s="4">
        <v>2146</v>
      </c>
      <c r="B2585" s="4">
        <v>2</v>
      </c>
      <c r="C2585" s="4" t="s">
        <v>88</v>
      </c>
      <c r="D2585" s="4" t="s">
        <v>614</v>
      </c>
    </row>
    <row r="2586" spans="1:4">
      <c r="A2586" s="4">
        <v>376</v>
      </c>
      <c r="B2586" s="4">
        <v>4</v>
      </c>
      <c r="C2586" s="4" t="s">
        <v>36</v>
      </c>
      <c r="D2586" s="4" t="s">
        <v>615</v>
      </c>
    </row>
    <row r="2587" spans="1:4">
      <c r="A2587" s="4">
        <v>377</v>
      </c>
      <c r="B2587" s="4">
        <v>4</v>
      </c>
      <c r="C2587" s="4" t="s">
        <v>36</v>
      </c>
      <c r="D2587" s="4" t="s">
        <v>615</v>
      </c>
    </row>
    <row r="2588" spans="1:4">
      <c r="A2588" s="4">
        <v>378</v>
      </c>
      <c r="B2588" s="4">
        <v>4</v>
      </c>
      <c r="C2588" s="4" t="s">
        <v>36</v>
      </c>
      <c r="D2588" s="4" t="s">
        <v>615</v>
      </c>
    </row>
    <row r="2589" spans="1:4">
      <c r="A2589" s="4">
        <v>379</v>
      </c>
      <c r="B2589" s="4">
        <v>4</v>
      </c>
      <c r="C2589" s="4" t="s">
        <v>36</v>
      </c>
      <c r="D2589" s="4" t="s">
        <v>615</v>
      </c>
    </row>
    <row r="2590" spans="1:4">
      <c r="A2590" s="4">
        <v>380</v>
      </c>
      <c r="B2590" s="4">
        <v>4</v>
      </c>
      <c r="C2590" s="4" t="s">
        <v>36</v>
      </c>
      <c r="D2590" s="4" t="s">
        <v>615</v>
      </c>
    </row>
    <row r="2591" spans="1:4">
      <c r="A2591" s="4">
        <v>2523</v>
      </c>
      <c r="B2591" s="4">
        <v>4</v>
      </c>
      <c r="C2591" s="4" t="s">
        <v>36</v>
      </c>
      <c r="D2591" s="4" t="s">
        <v>615</v>
      </c>
    </row>
    <row r="2592" spans="1:4">
      <c r="A2592" s="4">
        <v>1035</v>
      </c>
      <c r="B2592" s="4">
        <v>7</v>
      </c>
      <c r="C2592" s="4" t="s">
        <v>62</v>
      </c>
      <c r="D2592" s="4" t="s">
        <v>616</v>
      </c>
    </row>
    <row r="2593" spans="1:4">
      <c r="A2593" s="4">
        <v>1036</v>
      </c>
      <c r="B2593" s="4">
        <v>7</v>
      </c>
      <c r="C2593" s="4" t="s">
        <v>62</v>
      </c>
      <c r="D2593" s="4" t="s">
        <v>616</v>
      </c>
    </row>
    <row r="2594" spans="1:4">
      <c r="A2594" s="4">
        <v>1037</v>
      </c>
      <c r="B2594" s="4">
        <v>7</v>
      </c>
      <c r="C2594" s="4" t="s">
        <v>62</v>
      </c>
      <c r="D2594" s="4" t="s">
        <v>616</v>
      </c>
    </row>
    <row r="2595" spans="1:4">
      <c r="A2595" s="4">
        <v>1038</v>
      </c>
      <c r="B2595" s="4">
        <v>7</v>
      </c>
      <c r="C2595" s="4" t="s">
        <v>62</v>
      </c>
      <c r="D2595" s="4" t="s">
        <v>616</v>
      </c>
    </row>
    <row r="2596" spans="1:4">
      <c r="A2596" s="4">
        <v>1039</v>
      </c>
      <c r="B2596" s="4">
        <v>7</v>
      </c>
      <c r="C2596" s="4" t="s">
        <v>62</v>
      </c>
      <c r="D2596" s="4" t="s">
        <v>616</v>
      </c>
    </row>
    <row r="2597" spans="1:4">
      <c r="A2597" s="4">
        <v>1964</v>
      </c>
      <c r="B2597" s="4">
        <v>10</v>
      </c>
      <c r="C2597" s="4" t="s">
        <v>38</v>
      </c>
    </row>
    <row r="2598" spans="1:4">
      <c r="A2598" s="4">
        <v>2587</v>
      </c>
      <c r="B2598" s="4">
        <v>14</v>
      </c>
    </row>
    <row r="2599" spans="1:4">
      <c r="A2599" s="4">
        <v>2588</v>
      </c>
      <c r="B2599" s="4">
        <v>14</v>
      </c>
    </row>
    <row r="2600" spans="1:4">
      <c r="A2600" s="4">
        <v>2589</v>
      </c>
      <c r="B2600" s="4">
        <v>14</v>
      </c>
    </row>
    <row r="2601" spans="1:4">
      <c r="A2601" s="4">
        <v>2590</v>
      </c>
      <c r="B2601" s="4">
        <v>14</v>
      </c>
    </row>
    <row r="2602" spans="1:4">
      <c r="A2602" s="4">
        <v>2599</v>
      </c>
      <c r="B2602" s="4">
        <v>14</v>
      </c>
    </row>
  </sheetData>
  <autoFilter ref="A1:D2602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DataSheet</vt:lpstr>
      <vt:lpstr>Controlli</vt:lpstr>
      <vt:lpstr>SezioniCircoli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scalia</dc:creator>
  <cp:lastModifiedBy>Sergio Scalia</cp:lastModifiedBy>
  <dcterms:created xsi:type="dcterms:W3CDTF">2024-06-10T10:34:07Z</dcterms:created>
  <dcterms:modified xsi:type="dcterms:W3CDTF">2024-06-12T08:59:18Z</dcterms:modified>
</cp:coreProperties>
</file>